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CIRSES\Desktop\LABEL DD&amp;RS\Documents supports essentiels\"/>
    </mc:Choice>
  </mc:AlternateContent>
  <bookViews>
    <workbookView xWindow="0" yWindow="0" windowWidth="20130" windowHeight="7680" firstSheet="2" activeTab="2"/>
  </bookViews>
  <sheets>
    <sheet name="Présentation de l'outil" sheetId="4" r:id="rId1"/>
    <sheet name="Pré-requis candidature" sheetId="10" r:id="rId2"/>
    <sheet name="Eligibilité" sheetId="1" r:id="rId3"/>
    <sheet name="Complétude dossier candidature" sheetId="6" r:id="rId4"/>
    <sheet name="Modèle dossier numérique" sheetId="9" r:id="rId5"/>
    <sheet name="Réglementation,docs,indicateurs" sheetId="8" r:id="rId6"/>
    <sheet name="Audit" sheetId="2" r:id="rId7"/>
    <sheet name="Modèle rapports audit" sheetId="5" r:id="rId8"/>
    <sheet name="Synthèse détachable (final)" sheetId="11" r:id="rId9"/>
  </sheets>
  <definedNames>
    <definedName name="_xlnm.Print_Area" localSheetId="7">'Modèle rapports audit'!$A$1:$G$56,'Modèle rapports audit'!$H$1:$N$154,'Modèle rapports audit'!$O$1:$Z$25</definedName>
    <definedName name="_xlnm.Print_Area" localSheetId="8">'Synthèse détachable (final)'!$A$1:$L$60</definedName>
  </definedNames>
  <calcPr calcId="152511"/>
</workbook>
</file>

<file path=xl/calcChain.xml><?xml version="1.0" encoding="utf-8"?>
<calcChain xmlns="http://schemas.openxmlformats.org/spreadsheetml/2006/main">
  <c r="I87" i="1" l="1"/>
  <c r="I51" i="1"/>
  <c r="I83" i="1"/>
  <c r="I64" i="1"/>
  <c r="I57" i="1"/>
  <c r="I34" i="1"/>
  <c r="I26" i="1"/>
  <c r="A38" i="11" l="1"/>
  <c r="J144" i="5"/>
  <c r="H144" i="5"/>
  <c r="J138" i="5"/>
  <c r="H138" i="5"/>
  <c r="J132" i="5"/>
  <c r="H132" i="5"/>
  <c r="J126" i="5"/>
  <c r="H126" i="5"/>
  <c r="J120" i="5"/>
  <c r="H120" i="5"/>
  <c r="N119" i="5"/>
  <c r="J43" i="11" s="1"/>
  <c r="L119" i="5"/>
  <c r="J119" i="5"/>
  <c r="H119" i="5"/>
  <c r="J41" i="11" s="1"/>
  <c r="J104" i="5"/>
  <c r="H104" i="5"/>
  <c r="J98" i="5"/>
  <c r="H98" i="5"/>
  <c r="J92" i="5"/>
  <c r="H92" i="5"/>
  <c r="N91" i="5" l="1"/>
  <c r="H43" i="11" s="1"/>
  <c r="L91" i="5"/>
  <c r="J91" i="5"/>
  <c r="H91" i="5"/>
  <c r="H41" i="11" s="1"/>
  <c r="J72" i="5"/>
  <c r="H72" i="5"/>
  <c r="J66" i="5"/>
  <c r="J59" i="5" s="1"/>
  <c r="H66" i="5"/>
  <c r="J60" i="5"/>
  <c r="H60" i="5"/>
  <c r="N59" i="5"/>
  <c r="F43" i="11" s="1"/>
  <c r="L59" i="5"/>
  <c r="H59" i="5"/>
  <c r="F41" i="11" s="1"/>
  <c r="F51" i="5"/>
  <c r="A51" i="5"/>
  <c r="F50" i="5"/>
  <c r="C50" i="5"/>
  <c r="A50" i="5"/>
  <c r="J48" i="5"/>
  <c r="H48" i="5"/>
  <c r="F47" i="5"/>
  <c r="A47" i="5"/>
  <c r="F46" i="5"/>
  <c r="A46" i="5"/>
  <c r="F45" i="5"/>
  <c r="A45" i="5"/>
  <c r="J42" i="5"/>
  <c r="H42" i="5"/>
  <c r="J36" i="5"/>
  <c r="J28" i="5" s="1"/>
  <c r="H36" i="5"/>
  <c r="J29" i="5"/>
  <c r="H29" i="5"/>
  <c r="N28" i="5"/>
  <c r="D43" i="11" s="1"/>
  <c r="L28" i="5"/>
  <c r="R23" i="5" s="1"/>
  <c r="H28" i="5"/>
  <c r="X23" i="5" s="1"/>
  <c r="V23" i="5"/>
  <c r="T23" i="5"/>
  <c r="P23" i="5"/>
  <c r="X22" i="5" s="1"/>
  <c r="V22" i="5"/>
  <c r="T22" i="5" s="1"/>
  <c r="R22" i="5"/>
  <c r="J20" i="5"/>
  <c r="H20" i="5"/>
  <c r="R19" i="5"/>
  <c r="J15" i="5"/>
  <c r="H15" i="5"/>
  <c r="J12" i="5"/>
  <c r="H12" i="5"/>
  <c r="N11" i="5"/>
  <c r="B43" i="11" s="1"/>
  <c r="L11" i="5"/>
  <c r="H11" i="5"/>
  <c r="B41" i="11" s="1"/>
  <c r="M76" i="2"/>
  <c r="L76" i="2"/>
  <c r="I76" i="2"/>
  <c r="F76" i="2"/>
  <c r="D76" i="2"/>
  <c r="C76" i="2"/>
  <c r="M75" i="2"/>
  <c r="L75" i="2"/>
  <c r="J11" i="5" l="1"/>
  <c r="D41" i="11"/>
  <c r="P22" i="5"/>
  <c r="I75" i="2"/>
  <c r="F75" i="2"/>
  <c r="D75" i="2"/>
  <c r="C75" i="2"/>
  <c r="M74" i="2"/>
  <c r="L74" i="2"/>
  <c r="I74" i="2"/>
  <c r="F74" i="2"/>
  <c r="D74" i="2"/>
  <c r="C74" i="2"/>
  <c r="M73" i="2"/>
  <c r="L73" i="2"/>
  <c r="I73" i="2"/>
  <c r="F73" i="2"/>
  <c r="D73" i="2"/>
  <c r="C73" i="2"/>
  <c r="M72" i="2"/>
  <c r="L72" i="2"/>
  <c r="I72" i="2"/>
  <c r="F72" i="2"/>
  <c r="D72" i="2"/>
  <c r="C72" i="2"/>
  <c r="M71" i="2"/>
  <c r="L71" i="2"/>
  <c r="I71" i="2"/>
  <c r="F71" i="2"/>
  <c r="D71" i="2"/>
  <c r="C71" i="2"/>
  <c r="M70" i="2"/>
  <c r="L70" i="2"/>
  <c r="I70" i="2"/>
  <c r="F70" i="2"/>
  <c r="D70" i="2"/>
  <c r="C70" i="2"/>
  <c r="M69" i="2"/>
  <c r="L69" i="2"/>
  <c r="I69" i="2"/>
  <c r="F69" i="2"/>
  <c r="D69" i="2"/>
  <c r="C69" i="2"/>
  <c r="M68" i="2"/>
  <c r="L68" i="2"/>
  <c r="I68" i="2"/>
  <c r="F68" i="2"/>
  <c r="D68" i="2"/>
  <c r="C68" i="2"/>
  <c r="M67" i="2"/>
  <c r="L67" i="2"/>
  <c r="I67" i="2"/>
  <c r="F67" i="2"/>
  <c r="D67" i="2"/>
  <c r="C67" i="2"/>
  <c r="M66" i="2"/>
  <c r="L66" i="2"/>
  <c r="I66" i="2"/>
  <c r="F66" i="2"/>
  <c r="D66" i="2"/>
  <c r="C66" i="2"/>
  <c r="M65" i="2"/>
  <c r="L65" i="2"/>
  <c r="I65" i="2"/>
  <c r="F65" i="2"/>
  <c r="D65" i="2"/>
  <c r="C65" i="2"/>
  <c r="M64" i="2"/>
  <c r="L64" i="2"/>
  <c r="I64" i="2"/>
  <c r="F64" i="2"/>
  <c r="D64" i="2"/>
  <c r="C64" i="2"/>
  <c r="M63" i="2"/>
  <c r="L63" i="2"/>
  <c r="I63" i="2" l="1"/>
  <c r="F63" i="2"/>
  <c r="D63" i="2"/>
  <c r="C63" i="2"/>
  <c r="M62" i="2"/>
  <c r="L62" i="2"/>
  <c r="I62" i="2"/>
  <c r="F62" i="2"/>
  <c r="D62" i="2"/>
  <c r="C62" i="2"/>
  <c r="M60" i="2"/>
  <c r="L60" i="2"/>
  <c r="I60" i="2"/>
  <c r="F60" i="2"/>
  <c r="D60" i="2"/>
  <c r="C60" i="2"/>
  <c r="M59" i="2"/>
  <c r="L59" i="2"/>
  <c r="I59" i="2"/>
  <c r="F59" i="2"/>
  <c r="D59" i="2"/>
  <c r="C59" i="2"/>
  <c r="M58" i="2"/>
  <c r="L58" i="2"/>
  <c r="I58" i="2"/>
  <c r="F58" i="2"/>
  <c r="D58" i="2"/>
  <c r="C58" i="2"/>
  <c r="M57" i="2"/>
  <c r="L57" i="2"/>
  <c r="I57" i="2"/>
  <c r="F57" i="2"/>
  <c r="D57" i="2"/>
  <c r="C57" i="2"/>
  <c r="M56" i="2"/>
  <c r="L56" i="2"/>
  <c r="I56" i="2"/>
  <c r="F56" i="2"/>
  <c r="D56" i="2"/>
  <c r="C56" i="2"/>
  <c r="M55" i="2"/>
  <c r="L55" i="2"/>
  <c r="I55" i="2"/>
  <c r="F55" i="2"/>
  <c r="D55" i="2"/>
  <c r="C55" i="2"/>
  <c r="M54" i="2"/>
  <c r="L54" i="2"/>
  <c r="I54" i="2"/>
  <c r="F54" i="2"/>
  <c r="D54" i="2"/>
  <c r="C54" i="2"/>
  <c r="M53" i="2"/>
  <c r="L53" i="2"/>
  <c r="I53" i="2"/>
  <c r="F53" i="2"/>
  <c r="D53" i="2"/>
  <c r="C53" i="2"/>
  <c r="M52" i="2"/>
  <c r="L52" i="2"/>
  <c r="I52" i="2"/>
  <c r="F52" i="2"/>
  <c r="D52" i="2"/>
  <c r="C52" i="2"/>
  <c r="M51" i="2"/>
  <c r="L51" i="2"/>
  <c r="I51" i="2"/>
  <c r="F51" i="2"/>
  <c r="D51" i="2"/>
  <c r="C51" i="2"/>
  <c r="M50" i="2"/>
  <c r="L50" i="2"/>
  <c r="I50" i="2"/>
  <c r="F50" i="2"/>
  <c r="D50" i="2"/>
  <c r="C50" i="2"/>
  <c r="M49" i="2"/>
  <c r="L49" i="2"/>
  <c r="I49" i="2"/>
  <c r="F49" i="2"/>
  <c r="D49" i="2"/>
  <c r="C49" i="2"/>
  <c r="M48" i="2"/>
  <c r="L48" i="2"/>
  <c r="I48" i="2"/>
  <c r="F48" i="2"/>
  <c r="D48" i="2"/>
  <c r="C48" i="2"/>
  <c r="M47" i="2"/>
  <c r="L47" i="2"/>
  <c r="I47" i="2"/>
  <c r="F47" i="2"/>
  <c r="D47" i="2"/>
  <c r="C47" i="2"/>
  <c r="M46" i="2"/>
  <c r="L46" i="2"/>
  <c r="I46" i="2"/>
  <c r="F46" i="2"/>
  <c r="D46" i="2"/>
  <c r="C46" i="2"/>
  <c r="M45" i="2"/>
  <c r="L45" i="2"/>
  <c r="I45" i="2"/>
  <c r="F45" i="2"/>
  <c r="D45" i="2"/>
  <c r="C45" i="2"/>
  <c r="M43" i="2"/>
  <c r="L43" i="2"/>
  <c r="I43" i="2"/>
  <c r="F43" i="2"/>
  <c r="D43" i="2"/>
  <c r="C43" i="2"/>
  <c r="M42" i="2"/>
  <c r="L42" i="2"/>
  <c r="I42" i="2"/>
  <c r="F42" i="2"/>
  <c r="D42" i="2"/>
  <c r="C42" i="2"/>
  <c r="M41" i="2"/>
  <c r="L41" i="2"/>
  <c r="I41" i="2"/>
  <c r="F41" i="2"/>
  <c r="D41" i="2"/>
  <c r="C41" i="2"/>
  <c r="M40" i="2"/>
  <c r="L40" i="2"/>
  <c r="I40" i="2"/>
  <c r="F40" i="2"/>
  <c r="D40" i="2"/>
  <c r="C40" i="2"/>
  <c r="M39" i="2"/>
  <c r="L39" i="2"/>
  <c r="I39" i="2"/>
  <c r="F39" i="2"/>
  <c r="D39" i="2"/>
  <c r="C39" i="2"/>
  <c r="M38" i="2"/>
  <c r="L38" i="2"/>
  <c r="I38" i="2"/>
  <c r="F38" i="2"/>
  <c r="D38" i="2"/>
  <c r="C38" i="2"/>
  <c r="M37" i="2"/>
  <c r="L37" i="2"/>
  <c r="I37" i="2"/>
  <c r="F37" i="2"/>
  <c r="D37" i="2"/>
  <c r="C37" i="2"/>
  <c r="M36" i="2"/>
  <c r="L36" i="2"/>
  <c r="I36" i="2"/>
  <c r="F36" i="2"/>
  <c r="D36" i="2"/>
  <c r="C36" i="2"/>
  <c r="M34" i="2"/>
  <c r="L34" i="2"/>
  <c r="I34" i="2"/>
  <c r="F34" i="2"/>
  <c r="D34" i="2"/>
  <c r="C34" i="2"/>
  <c r="M33" i="2"/>
  <c r="L33" i="2"/>
  <c r="I33" i="2"/>
  <c r="F33" i="2"/>
  <c r="D33" i="2"/>
  <c r="C33" i="2"/>
  <c r="M32" i="2"/>
  <c r="L32" i="2"/>
  <c r="I32" i="2"/>
  <c r="F32" i="2"/>
  <c r="D32" i="2"/>
  <c r="C32" i="2"/>
  <c r="M31" i="2"/>
  <c r="L31" i="2"/>
  <c r="I31" i="2"/>
  <c r="F31" i="2"/>
  <c r="D31" i="2"/>
  <c r="C31" i="2"/>
  <c r="M30" i="2"/>
  <c r="L30" i="2"/>
  <c r="I30" i="2"/>
  <c r="F30" i="2"/>
  <c r="D30" i="2"/>
  <c r="C30" i="2"/>
  <c r="M29" i="2"/>
  <c r="L29" i="2"/>
  <c r="I29" i="2"/>
  <c r="F29" i="2"/>
  <c r="D29" i="2"/>
  <c r="C29" i="2"/>
  <c r="M28" i="2"/>
  <c r="L28" i="2"/>
  <c r="I28" i="2"/>
  <c r="F28" i="2"/>
  <c r="D28" i="2"/>
  <c r="C28" i="2"/>
  <c r="M27" i="2"/>
  <c r="L27" i="2"/>
  <c r="I27" i="2"/>
  <c r="F27" i="2"/>
  <c r="D27" i="2"/>
  <c r="C27" i="2"/>
  <c r="M26" i="2"/>
  <c r="L26" i="2"/>
  <c r="I26" i="2"/>
  <c r="F26" i="2"/>
  <c r="D26" i="2"/>
  <c r="C26" i="2"/>
  <c r="M25" i="2"/>
  <c r="L25" i="2"/>
  <c r="I25" i="2"/>
  <c r="F25" i="2"/>
  <c r="D25" i="2"/>
  <c r="C25" i="2"/>
  <c r="M24" i="2"/>
  <c r="L24" i="2"/>
  <c r="I24" i="2"/>
  <c r="F24" i="2"/>
  <c r="D24" i="2"/>
  <c r="C24" i="2"/>
  <c r="M23" i="2"/>
  <c r="L23" i="2"/>
  <c r="I23" i="2"/>
  <c r="F23" i="2"/>
  <c r="D23" i="2"/>
  <c r="C23" i="2"/>
  <c r="M22" i="2"/>
  <c r="L22" i="2"/>
  <c r="I22" i="2"/>
  <c r="F22" i="2"/>
  <c r="D22" i="2"/>
  <c r="C22" i="2"/>
  <c r="M20" i="2"/>
  <c r="L20" i="2"/>
  <c r="I20" i="2"/>
  <c r="F20" i="2"/>
  <c r="D20" i="2"/>
  <c r="C20" i="2"/>
  <c r="M19" i="2"/>
  <c r="L19" i="2"/>
  <c r="I19" i="2"/>
  <c r="F19" i="2"/>
  <c r="D19" i="2"/>
  <c r="C19" i="2"/>
  <c r="M18" i="2"/>
  <c r="L18" i="2"/>
  <c r="I18" i="2"/>
  <c r="F18" i="2"/>
  <c r="D18" i="2"/>
  <c r="C18" i="2"/>
  <c r="M17" i="2"/>
  <c r="L17" i="2"/>
  <c r="I17" i="2"/>
  <c r="F17" i="2"/>
  <c r="D17" i="2"/>
  <c r="C17" i="2"/>
  <c r="M16" i="2"/>
  <c r="L16" i="2"/>
  <c r="I16" i="2"/>
  <c r="F16" i="2"/>
  <c r="D16" i="2"/>
  <c r="C16" i="2"/>
  <c r="M15" i="2"/>
  <c r="L15" i="2"/>
  <c r="I15" i="2"/>
  <c r="F15" i="2"/>
  <c r="D15" i="2"/>
  <c r="C15" i="2"/>
  <c r="M14" i="2"/>
  <c r="L14" i="2"/>
  <c r="I14" i="2"/>
  <c r="F14" i="2"/>
  <c r="D14" i="2"/>
  <c r="C14" i="2"/>
  <c r="M13" i="2"/>
  <c r="L13" i="2"/>
  <c r="I13" i="2"/>
  <c r="F13" i="2"/>
  <c r="D13" i="2"/>
  <c r="C13" i="2"/>
  <c r="M12" i="2"/>
  <c r="L12" i="2" l="1"/>
  <c r="I12" i="2"/>
  <c r="F12" i="2"/>
  <c r="D12" i="2"/>
  <c r="C12" i="2"/>
  <c r="M11" i="2"/>
  <c r="L11" i="2"/>
  <c r="I11" i="2"/>
  <c r="F11" i="2" l="1"/>
  <c r="D11" i="2"/>
  <c r="C11" i="2"/>
  <c r="H26" i="6" l="1"/>
  <c r="H25" i="6"/>
  <c r="H24" i="6" l="1"/>
  <c r="H23" i="6"/>
  <c r="H22" i="6"/>
  <c r="H21" i="6"/>
  <c r="H20" i="6"/>
  <c r="H19" i="6"/>
  <c r="H18" i="6"/>
  <c r="H17" i="6"/>
  <c r="H16" i="6"/>
  <c r="H10" i="6"/>
  <c r="H9" i="6"/>
  <c r="H8" i="6"/>
  <c r="H7" i="6"/>
  <c r="AC88" i="1"/>
  <c r="AA88" i="1"/>
  <c r="Y88" i="1"/>
  <c r="H88" i="1"/>
  <c r="D88" i="1"/>
  <c r="K88" i="1" s="1"/>
  <c r="C88" i="1"/>
  <c r="AC87" i="1"/>
  <c r="AA87" i="1"/>
  <c r="M87" i="1"/>
  <c r="K87" i="1"/>
  <c r="J87" i="1"/>
  <c r="H87" i="1"/>
  <c r="D87" i="1"/>
  <c r="C87" i="1"/>
  <c r="AC86" i="1"/>
  <c r="AA86" i="1"/>
  <c r="Y86" i="1"/>
  <c r="H86" i="1"/>
  <c r="W86" i="1" s="1"/>
  <c r="D86" i="1"/>
  <c r="K86" i="1" s="1"/>
  <c r="C86" i="1"/>
  <c r="AC85" i="1"/>
  <c r="AA85" i="1"/>
  <c r="Y85" i="1"/>
  <c r="W85" i="1" s="1"/>
  <c r="H85" i="1"/>
  <c r="D85" i="1"/>
  <c r="C85" i="1"/>
  <c r="AC84" i="1"/>
  <c r="AA84" i="1"/>
  <c r="Y84" i="1"/>
  <c r="H84" i="1"/>
  <c r="W84" i="1" s="1"/>
  <c r="D84" i="1"/>
  <c r="K84" i="1" s="1"/>
  <c r="C84" i="1"/>
  <c r="AC83" i="1"/>
  <c r="AA83" i="1"/>
  <c r="M83" i="1"/>
  <c r="K83" i="1"/>
  <c r="H83" i="1"/>
  <c r="D83" i="1"/>
  <c r="C83" i="1"/>
  <c r="AC82" i="1"/>
  <c r="AA82" i="1"/>
  <c r="Y82" i="1"/>
  <c r="H82" i="1"/>
  <c r="D82" i="1"/>
  <c r="C82" i="1"/>
  <c r="AC81" i="1"/>
  <c r="AA81" i="1"/>
  <c r="Y81" i="1"/>
  <c r="W81" i="1" s="1"/>
  <c r="H81" i="1"/>
  <c r="D81" i="1"/>
  <c r="C81" i="1"/>
  <c r="M81" i="1" s="1"/>
  <c r="AC80" i="1"/>
  <c r="AA80" i="1"/>
  <c r="M80" i="1"/>
  <c r="K80" i="1"/>
  <c r="T80" i="1" s="1"/>
  <c r="J80" i="1"/>
  <c r="Y80" i="1" s="1"/>
  <c r="W80" i="1" s="1"/>
  <c r="I80" i="1"/>
  <c r="H80" i="1"/>
  <c r="D80" i="1"/>
  <c r="C80" i="1"/>
  <c r="AC79" i="1"/>
  <c r="AA79" i="1"/>
  <c r="Y79" i="1"/>
  <c r="W79" i="1" s="1"/>
  <c r="H79" i="1"/>
  <c r="D79" i="1"/>
  <c r="C79" i="1"/>
  <c r="K79" i="1" s="1"/>
  <c r="AC78" i="1"/>
  <c r="AA78" i="1"/>
  <c r="Y78" i="1"/>
  <c r="K82" i="1" l="1"/>
  <c r="T87" i="1"/>
  <c r="J83" i="1"/>
  <c r="Y83" i="1" s="1"/>
  <c r="W83" i="1" s="1"/>
  <c r="Y87" i="1"/>
  <c r="W87" i="1" s="1"/>
  <c r="K81" i="1"/>
  <c r="W82" i="1"/>
  <c r="K85" i="1"/>
  <c r="W88" i="1"/>
  <c r="T81" i="1"/>
  <c r="T83" i="1"/>
  <c r="M85" i="1"/>
  <c r="H78" i="1"/>
  <c r="W78" i="1" s="1"/>
  <c r="D78" i="1"/>
  <c r="C78" i="1"/>
  <c r="M78" i="1" s="1"/>
  <c r="AC77" i="1"/>
  <c r="AA77" i="1"/>
  <c r="M77" i="1"/>
  <c r="K77" i="1"/>
  <c r="I77" i="1"/>
  <c r="H77" i="1"/>
  <c r="D77" i="1"/>
  <c r="C77" i="1"/>
  <c r="AC76" i="1"/>
  <c r="AA76" i="1"/>
  <c r="Y76" i="1"/>
  <c r="J77" i="1" l="1"/>
  <c r="Y77" i="1" s="1"/>
  <c r="W77" i="1" s="1"/>
  <c r="K78" i="1"/>
  <c r="H76" i="1"/>
  <c r="W76" i="1" s="1"/>
  <c r="D76" i="1"/>
  <c r="K76" i="1" s="1"/>
  <c r="C76" i="1"/>
  <c r="AC75" i="1"/>
  <c r="AA75" i="1"/>
  <c r="Y75" i="1"/>
  <c r="W75" i="1" s="1"/>
  <c r="H75" i="1"/>
  <c r="D75" i="1"/>
  <c r="C75" i="1"/>
  <c r="AC74" i="1"/>
  <c r="AA74" i="1"/>
  <c r="Y74" i="1" s="1"/>
  <c r="M74" i="1"/>
  <c r="K74" i="1"/>
  <c r="J74" i="1"/>
  <c r="I74" i="1"/>
  <c r="H74" i="1"/>
  <c r="T74" i="1" s="1"/>
  <c r="D74" i="1"/>
  <c r="C74" i="1"/>
  <c r="O73" i="1"/>
  <c r="F61" i="2" s="1"/>
  <c r="AC72" i="1"/>
  <c r="AA72" i="1"/>
  <c r="Y72" i="1"/>
  <c r="H72" i="1"/>
  <c r="D72" i="1"/>
  <c r="C72" i="1"/>
  <c r="AC71" i="1"/>
  <c r="AA71" i="1"/>
  <c r="Y71" i="1"/>
  <c r="W71" i="1"/>
  <c r="H71" i="1"/>
  <c r="D71" i="1"/>
  <c r="C71" i="1"/>
  <c r="AC70" i="1"/>
  <c r="AA70" i="1"/>
  <c r="Y70" i="1"/>
  <c r="M70" i="1"/>
  <c r="K70" i="1"/>
  <c r="J70" i="1" s="1"/>
  <c r="I70" i="1"/>
  <c r="H70" i="1"/>
  <c r="D70" i="1"/>
  <c r="C70" i="1"/>
  <c r="AC69" i="1"/>
  <c r="AA69" i="1"/>
  <c r="Y69" i="1"/>
  <c r="W69" i="1" s="1"/>
  <c r="H69" i="1"/>
  <c r="D69" i="1"/>
  <c r="C69" i="1"/>
  <c r="AC68" i="1"/>
  <c r="AA68" i="1"/>
  <c r="Y68" i="1"/>
  <c r="H68" i="1"/>
  <c r="D68" i="1"/>
  <c r="C68" i="1"/>
  <c r="AC67" i="1"/>
  <c r="AA67" i="1"/>
  <c r="Y67" i="1"/>
  <c r="W67" i="1" s="1"/>
  <c r="H67" i="1"/>
  <c r="D67" i="1"/>
  <c r="C67" i="1"/>
  <c r="AC66" i="1"/>
  <c r="AA66" i="1"/>
  <c r="Y66" i="1"/>
  <c r="H66" i="1"/>
  <c r="D66" i="1"/>
  <c r="C66" i="1"/>
  <c r="AC65" i="1"/>
  <c r="AA65" i="1"/>
  <c r="Y65" i="1"/>
  <c r="W65" i="1"/>
  <c r="H65" i="1"/>
  <c r="D65" i="1"/>
  <c r="C65" i="1"/>
  <c r="AC64" i="1"/>
  <c r="AA64" i="1"/>
  <c r="M64" i="1"/>
  <c r="K64" i="1"/>
  <c r="J64" i="1" s="1"/>
  <c r="H64" i="1"/>
  <c r="D64" i="1"/>
  <c r="C64" i="1"/>
  <c r="AC63" i="1"/>
  <c r="AA63" i="1"/>
  <c r="Y63" i="1"/>
  <c r="W63" i="1"/>
  <c r="H63" i="1"/>
  <c r="D63" i="1"/>
  <c r="C63" i="1"/>
  <c r="K63" i="1" s="1"/>
  <c r="AC62" i="1"/>
  <c r="AA62" i="1"/>
  <c r="Y62" i="1"/>
  <c r="H62" i="1"/>
  <c r="D62" i="1"/>
  <c r="K62" i="1" s="1"/>
  <c r="C62" i="1"/>
  <c r="AC61" i="1"/>
  <c r="AA61" i="1"/>
  <c r="Y61" i="1"/>
  <c r="W61" i="1"/>
  <c r="H61" i="1"/>
  <c r="D61" i="1"/>
  <c r="C61" i="1"/>
  <c r="AC60" i="1"/>
  <c r="AA60" i="1"/>
  <c r="Y60" i="1"/>
  <c r="W60" i="1" s="1"/>
  <c r="H60" i="1"/>
  <c r="D60" i="1"/>
  <c r="K60" i="1" s="1"/>
  <c r="C60" i="1"/>
  <c r="AC59" i="1"/>
  <c r="AA59" i="1"/>
  <c r="Y59" i="1"/>
  <c r="H59" i="1"/>
  <c r="W59" i="1" s="1"/>
  <c r="D59" i="1"/>
  <c r="K59" i="1" s="1"/>
  <c r="C59" i="1"/>
  <c r="AC58" i="1"/>
  <c r="AA58" i="1"/>
  <c r="Y58" i="1"/>
  <c r="W58" i="1" s="1"/>
  <c r="H58" i="1"/>
  <c r="D58" i="1"/>
  <c r="C58" i="1"/>
  <c r="M58" i="1" s="1"/>
  <c r="AC57" i="1"/>
  <c r="AA57" i="1"/>
  <c r="M57" i="1"/>
  <c r="K57" i="1"/>
  <c r="J57" i="1" s="1"/>
  <c r="Y57" i="1" s="1"/>
  <c r="W57" i="1" s="1"/>
  <c r="H57" i="1"/>
  <c r="T57" i="1" s="1"/>
  <c r="D57" i="1"/>
  <c r="C57" i="1"/>
  <c r="O56" i="1"/>
  <c r="F44" i="2" s="1"/>
  <c r="AC55" i="1"/>
  <c r="AA55" i="1"/>
  <c r="Y55" i="1"/>
  <c r="H55" i="1"/>
  <c r="D55" i="1"/>
  <c r="K55" i="1" s="1"/>
  <c r="C55" i="1"/>
  <c r="AC54" i="1"/>
  <c r="AA54" i="1"/>
  <c r="Y54" i="1"/>
  <c r="W54" i="1"/>
  <c r="H54" i="1"/>
  <c r="D54" i="1"/>
  <c r="K54" i="1" s="1"/>
  <c r="C54" i="1"/>
  <c r="AC53" i="1"/>
  <c r="AA53" i="1"/>
  <c r="M53" i="1"/>
  <c r="K53" i="1"/>
  <c r="J53" i="1"/>
  <c r="I53" i="1"/>
  <c r="H53" i="1"/>
  <c r="D53" i="1"/>
  <c r="C53" i="1"/>
  <c r="AC52" i="1"/>
  <c r="AA52" i="1"/>
  <c r="Y52" i="1"/>
  <c r="W52" i="1" s="1"/>
  <c r="H52" i="1"/>
  <c r="D52" i="1"/>
  <c r="C52" i="1"/>
  <c r="M52" i="1" s="1"/>
  <c r="AC51" i="1"/>
  <c r="AA51" i="1"/>
  <c r="M51" i="1"/>
  <c r="K51" i="1"/>
  <c r="J51" i="1" s="1"/>
  <c r="Y51" i="1" s="1"/>
  <c r="W51" i="1" s="1"/>
  <c r="H51" i="1"/>
  <c r="D51" i="1"/>
  <c r="C51" i="1"/>
  <c r="AC50" i="1"/>
  <c r="AA50" i="1"/>
  <c r="Y50" i="1"/>
  <c r="W50" i="1"/>
  <c r="H50" i="1"/>
  <c r="D50" i="1"/>
  <c r="C50" i="1"/>
  <c r="AC49" i="1"/>
  <c r="AA49" i="1"/>
  <c r="Y49" i="1"/>
  <c r="H49" i="1"/>
  <c r="D49" i="1"/>
  <c r="C49" i="1"/>
  <c r="AC48" i="1"/>
  <c r="AA48" i="1"/>
  <c r="M48" i="1"/>
  <c r="K48" i="1"/>
  <c r="I48" i="1"/>
  <c r="H48" i="1"/>
  <c r="D48" i="1"/>
  <c r="C48" i="1"/>
  <c r="O47" i="1"/>
  <c r="F35" i="2" s="1"/>
  <c r="AC46" i="1"/>
  <c r="AA46" i="1"/>
  <c r="Y46" i="1"/>
  <c r="H46" i="1"/>
  <c r="D46" i="1"/>
  <c r="C46" i="1"/>
  <c r="AC45" i="1"/>
  <c r="AA45" i="1"/>
  <c r="Y45" i="1"/>
  <c r="H45" i="1"/>
  <c r="D45" i="1"/>
  <c r="C45" i="1"/>
  <c r="AC44" i="1"/>
  <c r="AA44" i="1"/>
  <c r="Y44" i="1" s="1"/>
  <c r="M44" i="1"/>
  <c r="K44" i="1"/>
  <c r="J44" i="1" s="1"/>
  <c r="I44" i="1"/>
  <c r="H44" i="1"/>
  <c r="D44" i="1"/>
  <c r="C44" i="1"/>
  <c r="AC43" i="1"/>
  <c r="AA43" i="1"/>
  <c r="Y43" i="1"/>
  <c r="H43" i="1"/>
  <c r="D43" i="1"/>
  <c r="C43" i="1"/>
  <c r="AC42" i="1"/>
  <c r="AA42" i="1"/>
  <c r="Y42" i="1"/>
  <c r="H42" i="1"/>
  <c r="D42" i="1"/>
  <c r="C42" i="1"/>
  <c r="K42" i="1" s="1"/>
  <c r="AC41" i="1"/>
  <c r="AA41" i="1"/>
  <c r="M41" i="1"/>
  <c r="K41" i="1"/>
  <c r="I41" i="1"/>
  <c r="J41" i="1" s="1"/>
  <c r="H41" i="1"/>
  <c r="D41" i="1"/>
  <c r="C41" i="1"/>
  <c r="AC40" i="1"/>
  <c r="AA40" i="1"/>
  <c r="Y40" i="1"/>
  <c r="W40" i="1" s="1"/>
  <c r="H40" i="1"/>
  <c r="D40" i="1"/>
  <c r="K40" i="1" s="1"/>
  <c r="C40" i="1"/>
  <c r="AC39" i="1"/>
  <c r="AA39" i="1"/>
  <c r="Y39" i="1"/>
  <c r="M49" i="1" l="1"/>
  <c r="K66" i="1"/>
  <c r="K68" i="1"/>
  <c r="K72" i="1"/>
  <c r="W74" i="1"/>
  <c r="Y41" i="1"/>
  <c r="W41" i="1" s="1"/>
  <c r="W44" i="1"/>
  <c r="T41" i="1"/>
  <c r="W43" i="1"/>
  <c r="K45" i="1"/>
  <c r="W46" i="1"/>
  <c r="Q47" i="1"/>
  <c r="T47" i="1" s="1"/>
  <c r="T53" i="1"/>
  <c r="M54" i="1"/>
  <c r="T54" i="1" s="1"/>
  <c r="K61" i="1"/>
  <c r="K65" i="1"/>
  <c r="K71" i="1"/>
  <c r="T77" i="1"/>
  <c r="W70" i="1"/>
  <c r="W42" i="1"/>
  <c r="K43" i="1"/>
  <c r="W45" i="1"/>
  <c r="K46" i="1"/>
  <c r="J48" i="1"/>
  <c r="Y48" i="1" s="1"/>
  <c r="W48" i="1" s="1"/>
  <c r="W49" i="1"/>
  <c r="K50" i="1"/>
  <c r="Y53" i="1"/>
  <c r="W53" i="1" s="1"/>
  <c r="W55" i="1"/>
  <c r="Q56" i="1"/>
  <c r="K58" i="1"/>
  <c r="W62" i="1"/>
  <c r="Y64" i="1"/>
  <c r="W64" i="1" s="1"/>
  <c r="W66" i="1"/>
  <c r="K67" i="1"/>
  <c r="W68" i="1"/>
  <c r="K69" i="1"/>
  <c r="W72" i="1"/>
  <c r="Q73" i="1"/>
  <c r="K75" i="1"/>
  <c r="M40" i="1"/>
  <c r="T40" i="1" s="1"/>
  <c r="M45" i="1"/>
  <c r="K49" i="1"/>
  <c r="T49" i="1" s="1"/>
  <c r="T51" i="1"/>
  <c r="K52" i="1"/>
  <c r="M76" i="1"/>
  <c r="T76" i="1" s="1"/>
  <c r="T44" i="1"/>
  <c r="M61" i="1"/>
  <c r="T64" i="1"/>
  <c r="M66" i="1"/>
  <c r="T66" i="1" s="1"/>
  <c r="T70" i="1"/>
  <c r="H39" i="1"/>
  <c r="W39" i="1" s="1"/>
  <c r="D39" i="1"/>
  <c r="C39" i="1"/>
  <c r="K39" i="1" s="1"/>
  <c r="AC38" i="1"/>
  <c r="AA38" i="1"/>
  <c r="M38" i="1"/>
  <c r="K38" i="1"/>
  <c r="J38" i="1" s="1"/>
  <c r="Y38" i="1" s="1"/>
  <c r="W38" i="1" s="1"/>
  <c r="I38" i="1"/>
  <c r="H38" i="1"/>
  <c r="D38" i="1"/>
  <c r="C38" i="1"/>
  <c r="AC37" i="1"/>
  <c r="AA37" i="1"/>
  <c r="Y37" i="1"/>
  <c r="W37" i="1"/>
  <c r="H37" i="1"/>
  <c r="D37" i="1"/>
  <c r="C37" i="1"/>
  <c r="AC36" i="1"/>
  <c r="AA36" i="1"/>
  <c r="Y36" i="1"/>
  <c r="H36" i="1"/>
  <c r="D36" i="1"/>
  <c r="C36" i="1"/>
  <c r="AC35" i="1"/>
  <c r="AA35" i="1"/>
  <c r="Y35" i="1"/>
  <c r="H35" i="1"/>
  <c r="W35" i="1" s="1"/>
  <c r="D35" i="1"/>
  <c r="C35" i="1"/>
  <c r="AC34" i="1"/>
  <c r="AA34" i="1"/>
  <c r="M34" i="1"/>
  <c r="K34" i="1"/>
  <c r="H34" i="1"/>
  <c r="D34" i="1"/>
  <c r="C34" i="1"/>
  <c r="O33" i="1"/>
  <c r="F21" i="2" s="1"/>
  <c r="AC32" i="1"/>
  <c r="AA32" i="1"/>
  <c r="Y32" i="1"/>
  <c r="H32" i="1"/>
  <c r="D32" i="1"/>
  <c r="C32" i="1"/>
  <c r="AC31" i="1"/>
  <c r="AA31" i="1"/>
  <c r="Y31" i="1"/>
  <c r="H31" i="1"/>
  <c r="D31" i="1"/>
  <c r="C31" i="1"/>
  <c r="AC30" i="1"/>
  <c r="AA30" i="1"/>
  <c r="M30" i="1"/>
  <c r="K30" i="1"/>
  <c r="I30" i="1"/>
  <c r="H30" i="1"/>
  <c r="D30" i="1"/>
  <c r="C30" i="1"/>
  <c r="AC29" i="1"/>
  <c r="AA29" i="1"/>
  <c r="Y29" i="1"/>
  <c r="W29" i="1" s="1"/>
  <c r="H29" i="1"/>
  <c r="D29" i="1"/>
  <c r="C29" i="1"/>
  <c r="AC28" i="1"/>
  <c r="AA28" i="1"/>
  <c r="Y28" i="1"/>
  <c r="H28" i="1"/>
  <c r="D28" i="1"/>
  <c r="K28" i="1" s="1"/>
  <c r="C28" i="1"/>
  <c r="AC27" i="1"/>
  <c r="AA27" i="1"/>
  <c r="Y27" i="1"/>
  <c r="W27" i="1" s="1"/>
  <c r="H27" i="1"/>
  <c r="D27" i="1"/>
  <c r="C27" i="1"/>
  <c r="AC26" i="1"/>
  <c r="AA26" i="1"/>
  <c r="M26" i="1"/>
  <c r="K26" i="1"/>
  <c r="J26" i="1"/>
  <c r="Y26" i="1" s="1"/>
  <c r="W26" i="1" s="1"/>
  <c r="H26" i="1"/>
  <c r="D26" i="1"/>
  <c r="C26" i="1"/>
  <c r="AC25" i="1"/>
  <c r="AA25" i="1"/>
  <c r="Y25" i="1"/>
  <c r="W25" i="1" s="1"/>
  <c r="H25" i="1"/>
  <c r="D25" i="1"/>
  <c r="K25" i="1" s="1"/>
  <c r="C25" i="1"/>
  <c r="AC24" i="1"/>
  <c r="AA24" i="1"/>
  <c r="Y24" i="1"/>
  <c r="H24" i="1"/>
  <c r="W24" i="1" s="1"/>
  <c r="D24" i="1"/>
  <c r="C24" i="1"/>
  <c r="AC23" i="1"/>
  <c r="AA23" i="1"/>
  <c r="M23" i="1"/>
  <c r="K23" i="1"/>
  <c r="I23" i="1"/>
  <c r="H23" i="1"/>
  <c r="D23" i="1"/>
  <c r="C23" i="1"/>
  <c r="K24" i="1" l="1"/>
  <c r="J30" i="1"/>
  <c r="Y30" i="1" s="1"/>
  <c r="W30" i="1" s="1"/>
  <c r="W31" i="1"/>
  <c r="K32" i="1"/>
  <c r="J34" i="1"/>
  <c r="Y34" i="1" s="1"/>
  <c r="W34" i="1" s="1"/>
  <c r="T34" i="1"/>
  <c r="K35" i="1"/>
  <c r="J23" i="1"/>
  <c r="Y23" i="1" s="1"/>
  <c r="W23" i="1" s="1"/>
  <c r="T26" i="1"/>
  <c r="K31" i="1"/>
  <c r="W32" i="1"/>
  <c r="Q33" i="1"/>
  <c r="W28" i="1"/>
  <c r="W36" i="1"/>
  <c r="K37" i="1"/>
  <c r="T48" i="1"/>
  <c r="M27" i="1"/>
  <c r="M35" i="1"/>
  <c r="T35" i="1" s="1"/>
  <c r="M39" i="1"/>
  <c r="T39" i="1" s="1"/>
  <c r="K27" i="1"/>
  <c r="T27" i="1" s="1"/>
  <c r="K29" i="1"/>
  <c r="M31" i="1"/>
  <c r="K36" i="1"/>
  <c r="T38" i="1"/>
  <c r="O22" i="1"/>
  <c r="T23" i="1" l="1"/>
  <c r="F10" i="2"/>
  <c r="Q22" i="1"/>
  <c r="T22" i="1" s="1"/>
  <c r="T30" i="1"/>
  <c r="AK18" i="1"/>
  <c r="AK17" i="1"/>
  <c r="AK16" i="1"/>
  <c r="AK15" i="1"/>
  <c r="AK14" i="1"/>
  <c r="P21" i="1" s="1"/>
  <c r="A22" i="10"/>
  <c r="U22" i="1" l="1"/>
  <c r="F19" i="1"/>
  <c r="F10" i="10"/>
  <c r="AM12" i="1" s="1"/>
  <c r="U23" i="1"/>
  <c r="AE23" i="1"/>
  <c r="AF23" i="1"/>
  <c r="M24" i="1"/>
  <c r="T24" i="1" s="1"/>
  <c r="U24" i="1" s="1"/>
  <c r="M25" i="1"/>
  <c r="T25" i="1"/>
  <c r="U25" i="1"/>
  <c r="AE25" i="1" s="1"/>
  <c r="AF25" i="1" s="1"/>
  <c r="U26" i="1"/>
  <c r="V26" i="1" s="1"/>
  <c r="U27" i="1"/>
  <c r="AE27" i="1"/>
  <c r="AF27" i="1"/>
  <c r="M28" i="1"/>
  <c r="T28" i="1" s="1"/>
  <c r="U28" i="1" s="1"/>
  <c r="M29" i="1"/>
  <c r="T29" i="1"/>
  <c r="U29" i="1"/>
  <c r="AE29" i="1" s="1"/>
  <c r="AF29" i="1" s="1"/>
  <c r="U30" i="1"/>
  <c r="AE30" i="1"/>
  <c r="AF30" i="1" s="1"/>
  <c r="T31" i="1"/>
  <c r="U31" i="1"/>
  <c r="AE31" i="1"/>
  <c r="AF31" i="1" s="1"/>
  <c r="M32" i="1"/>
  <c r="T32" i="1"/>
  <c r="U32" i="1"/>
  <c r="AE32" i="1" s="1"/>
  <c r="AF32" i="1" s="1"/>
  <c r="U34" i="1"/>
  <c r="V34" i="1" s="1"/>
  <c r="AE34" i="1"/>
  <c r="AF34" i="1" s="1"/>
  <c r="U35" i="1"/>
  <c r="AE35" i="1"/>
  <c r="AF35" i="1"/>
  <c r="M36" i="1"/>
  <c r="T36" i="1"/>
  <c r="U36" i="1"/>
  <c r="AE36" i="1"/>
  <c r="AF36" i="1" s="1"/>
  <c r="M37" i="1"/>
  <c r="T37" i="1"/>
  <c r="U37" i="1"/>
  <c r="AE37" i="1" s="1"/>
  <c r="AF37" i="1" s="1"/>
  <c r="U38" i="1"/>
  <c r="AE38" i="1"/>
  <c r="AF38" i="1" s="1"/>
  <c r="U39" i="1"/>
  <c r="AE39" i="1"/>
  <c r="AF39" i="1"/>
  <c r="U40" i="1"/>
  <c r="AE40" i="1"/>
  <c r="AF40" i="1"/>
  <c r="U41" i="1"/>
  <c r="AE41" i="1" s="1"/>
  <c r="AF41" i="1" s="1"/>
  <c r="M42" i="1"/>
  <c r="T42" i="1"/>
  <c r="U42" i="1" s="1"/>
  <c r="M43" i="1"/>
  <c r="T43" i="1" s="1"/>
  <c r="U43" i="1" s="1"/>
  <c r="U44" i="1"/>
  <c r="AE44" i="1"/>
  <c r="AF44" i="1"/>
  <c r="T45" i="1"/>
  <c r="U45" i="1" s="1"/>
  <c r="M46" i="1"/>
  <c r="T46" i="1" s="1"/>
  <c r="U46" i="1" s="1"/>
  <c r="U48" i="1"/>
  <c r="AE48" i="1"/>
  <c r="AF48" i="1"/>
  <c r="U49" i="1"/>
  <c r="AE49" i="1" s="1"/>
  <c r="AF49" i="1" s="1"/>
  <c r="M50" i="1"/>
  <c r="T50" i="1"/>
  <c r="U50" i="1" s="1"/>
  <c r="U51" i="1"/>
  <c r="AE51" i="1" s="1"/>
  <c r="AF51" i="1" s="1"/>
  <c r="T52" i="1"/>
  <c r="U52" i="1"/>
  <c r="V52" i="1" s="1"/>
  <c r="U53" i="1"/>
  <c r="AE53" i="1"/>
  <c r="AF53" i="1" s="1"/>
  <c r="U54" i="1"/>
  <c r="AE54" i="1"/>
  <c r="AF54" i="1"/>
  <c r="M55" i="1"/>
  <c r="T55" i="1"/>
  <c r="U55" i="1"/>
  <c r="AE55" i="1"/>
  <c r="AF55" i="1" s="1"/>
  <c r="U57" i="1"/>
  <c r="AE57" i="1"/>
  <c r="AF57" i="1" s="1"/>
  <c r="T58" i="1"/>
  <c r="U58" i="1"/>
  <c r="AE58" i="1"/>
  <c r="AF58" i="1"/>
  <c r="M59" i="1"/>
  <c r="T59" i="1"/>
  <c r="U59" i="1"/>
  <c r="AE59" i="1"/>
  <c r="AF59" i="1" s="1"/>
  <c r="M60" i="1"/>
  <c r="T60" i="1"/>
  <c r="U60" i="1"/>
  <c r="AE60" i="1" s="1"/>
  <c r="AF60" i="1" s="1"/>
  <c r="T61" i="1"/>
  <c r="U61" i="1"/>
  <c r="AE61" i="1" s="1"/>
  <c r="AF61" i="1" s="1"/>
  <c r="M62" i="1"/>
  <c r="T62" i="1"/>
  <c r="U62" i="1" s="1"/>
  <c r="M63" i="1"/>
  <c r="T63" i="1" s="1"/>
  <c r="U63" i="1" s="1"/>
  <c r="U64" i="1"/>
  <c r="AE64" i="1" s="1"/>
  <c r="AF64" i="1" s="1"/>
  <c r="M65" i="1"/>
  <c r="T65" i="1" s="1"/>
  <c r="U65" i="1" s="1"/>
  <c r="U66" i="1"/>
  <c r="AE66" i="1"/>
  <c r="AF66" i="1"/>
  <c r="M67" i="1"/>
  <c r="T67" i="1" s="1"/>
  <c r="U67" i="1" s="1"/>
  <c r="M68" i="1"/>
  <c r="T68" i="1"/>
  <c r="U68" i="1"/>
  <c r="V68" i="1" s="1"/>
  <c r="AE68" i="1"/>
  <c r="AF68" i="1" s="1"/>
  <c r="M69" i="1"/>
  <c r="T69" i="1"/>
  <c r="U69" i="1"/>
  <c r="AE69" i="1" s="1"/>
  <c r="AF69" i="1" s="1"/>
  <c r="U70" i="1"/>
  <c r="V70" i="1" s="1"/>
  <c r="AE70" i="1"/>
  <c r="AF70" i="1" s="1"/>
  <c r="M71" i="1"/>
  <c r="T71" i="1"/>
  <c r="U71" i="1"/>
  <c r="AE71" i="1" s="1"/>
  <c r="AF71" i="1" s="1"/>
  <c r="M72" i="1"/>
  <c r="T72" i="1"/>
  <c r="U72" i="1" s="1"/>
  <c r="U74" i="1"/>
  <c r="V74" i="1" s="1"/>
  <c r="M75" i="1"/>
  <c r="T75" i="1"/>
  <c r="U75" i="1" s="1"/>
  <c r="U76" i="1"/>
  <c r="AE76" i="1" s="1"/>
  <c r="AF76" i="1" s="1"/>
  <c r="U77" i="1"/>
  <c r="V77" i="1" s="1"/>
  <c r="AE77" i="1"/>
  <c r="AF77" i="1" s="1"/>
  <c r="T78" i="1"/>
  <c r="U78" i="1"/>
  <c r="AE78" i="1"/>
  <c r="AF78" i="1" s="1"/>
  <c r="M79" i="1"/>
  <c r="T79" i="1"/>
  <c r="U79" i="1"/>
  <c r="AE79" i="1" s="1"/>
  <c r="AF79" i="1" s="1"/>
  <c r="U80" i="1"/>
  <c r="AE80" i="1"/>
  <c r="AF80" i="1" s="1"/>
  <c r="U81" i="1"/>
  <c r="AE81" i="1"/>
  <c r="AF81" i="1"/>
  <c r="M82" i="1"/>
  <c r="T82" i="1"/>
  <c r="U82" i="1"/>
  <c r="AE82" i="1"/>
  <c r="AF82" i="1" s="1"/>
  <c r="U83" i="1"/>
  <c r="V83" i="1" s="1"/>
  <c r="M84" i="1"/>
  <c r="T84" i="1"/>
  <c r="U84" i="1"/>
  <c r="V84" i="1" s="1"/>
  <c r="AE84" i="1"/>
  <c r="AF84" i="1" s="1"/>
  <c r="T85" i="1"/>
  <c r="U85" i="1"/>
  <c r="AE85" i="1"/>
  <c r="AF85" i="1" s="1"/>
  <c r="M86" i="1"/>
  <c r="T86" i="1"/>
  <c r="U86" i="1"/>
  <c r="AE86" i="1" s="1"/>
  <c r="AF86" i="1" s="1"/>
  <c r="U87" i="1"/>
  <c r="V87" i="1" s="1"/>
  <c r="M88" i="1"/>
  <c r="T88" i="1"/>
  <c r="U88" i="1"/>
  <c r="V88" i="1" s="1"/>
  <c r="V23" i="1"/>
  <c r="V27" i="1"/>
  <c r="V29" i="1"/>
  <c r="V30" i="1"/>
  <c r="V31" i="1"/>
  <c r="V36" i="1"/>
  <c r="V38" i="1"/>
  <c r="V39" i="1"/>
  <c r="V35" i="1"/>
  <c r="V37" i="1"/>
  <c r="V40" i="1"/>
  <c r="V55" i="1"/>
  <c r="V57" i="1"/>
  <c r="V41" i="1"/>
  <c r="V44" i="1"/>
  <c r="V48" i="1"/>
  <c r="V53" i="1"/>
  <c r="V54" i="1"/>
  <c r="V58" i="1"/>
  <c r="V59" i="1"/>
  <c r="V61" i="1"/>
  <c r="V66" i="1"/>
  <c r="V78" i="1"/>
  <c r="V80" i="1"/>
  <c r="V81" i="1"/>
  <c r="V82" i="1"/>
  <c r="V85" i="1"/>
  <c r="V86" i="1"/>
  <c r="AE87" i="1" l="1"/>
  <c r="AF87" i="1" s="1"/>
  <c r="AE83" i="1"/>
  <c r="AF83" i="1" s="1"/>
  <c r="V64" i="1"/>
  <c r="AE26" i="1"/>
  <c r="AF26" i="1" s="1"/>
  <c r="AE75" i="1"/>
  <c r="AF75" i="1" s="1"/>
  <c r="V75" i="1"/>
  <c r="AE62" i="1"/>
  <c r="AF62" i="1" s="1"/>
  <c r="V62" i="1"/>
  <c r="AE46" i="1"/>
  <c r="AF46" i="1" s="1"/>
  <c r="V46" i="1"/>
  <c r="V28" i="1"/>
  <c r="AE28" i="1"/>
  <c r="AF28" i="1" s="1"/>
  <c r="AE43" i="1"/>
  <c r="AF43" i="1" s="1"/>
  <c r="V43" i="1"/>
  <c r="AE72" i="1"/>
  <c r="AF72" i="1" s="1"/>
  <c r="V72" i="1"/>
  <c r="AE45" i="1"/>
  <c r="AF45" i="1" s="1"/>
  <c r="V45" i="1"/>
  <c r="AE24" i="1"/>
  <c r="AF24" i="1" s="1"/>
  <c r="V24" i="1"/>
  <c r="AE50" i="1"/>
  <c r="AF50" i="1" s="1"/>
  <c r="V50" i="1"/>
  <c r="AE42" i="1"/>
  <c r="AF42" i="1" s="1"/>
  <c r="V42" i="1"/>
  <c r="AE67" i="1"/>
  <c r="AF67" i="1" s="1"/>
  <c r="V67" i="1"/>
  <c r="AE65" i="1"/>
  <c r="AF65" i="1" s="1"/>
  <c r="V65" i="1"/>
  <c r="AE63" i="1"/>
  <c r="AF63" i="1" s="1"/>
  <c r="V63" i="1"/>
  <c r="V79" i="1"/>
  <c r="V51" i="1"/>
  <c r="V71" i="1"/>
  <c r="V60" i="1"/>
  <c r="V76" i="1"/>
  <c r="V49" i="1"/>
  <c r="V69" i="1"/>
  <c r="V32" i="1"/>
  <c r="V25" i="1"/>
  <c r="AE88" i="1"/>
  <c r="AF88" i="1" s="1"/>
  <c r="AE74" i="1"/>
  <c r="AF74" i="1" s="1"/>
  <c r="AE52" i="1"/>
  <c r="AF52" i="1" s="1"/>
  <c r="T21" i="1"/>
  <c r="U21" i="1"/>
  <c r="AE21" i="1"/>
  <c r="AF21" i="1"/>
  <c r="AE22" i="1"/>
  <c r="AF22" i="1"/>
  <c r="T33" i="1"/>
  <c r="U33" i="1"/>
  <c r="AE33" i="1"/>
  <c r="AF33" i="1"/>
  <c r="U47" i="1"/>
  <c r="AE47" i="1"/>
  <c r="AF47" i="1"/>
  <c r="T56" i="1"/>
  <c r="U56" i="1"/>
  <c r="AE56" i="1"/>
  <c r="AF56" i="1"/>
  <c r="T73" i="1"/>
  <c r="U73" i="1"/>
  <c r="AE73" i="1"/>
  <c r="AF73" i="1"/>
  <c r="AJ5" i="1"/>
  <c r="G12" i="6" s="1"/>
  <c r="H12" i="6" s="1"/>
  <c r="G11" i="6"/>
  <c r="H11" i="6"/>
  <c r="G15" i="6"/>
  <c r="H15" i="6"/>
  <c r="H27" i="6" l="1"/>
  <c r="A3" i="6"/>
</calcChain>
</file>

<file path=xl/comments1.xml><?xml version="1.0" encoding="utf-8"?>
<comments xmlns="http://schemas.openxmlformats.org/spreadsheetml/2006/main">
  <authors>
    <author>Gérald Majou de La Debutrie</author>
  </authors>
  <commentList>
    <comment ref="O21" authorId="0" shapeId="0">
      <text>
        <r>
          <rPr>
            <i/>
            <sz val="10"/>
            <color indexed="81"/>
            <rFont val="Tahoma"/>
            <family val="2"/>
          </rPr>
          <t xml:space="preserve">Moyenne </t>
        </r>
        <r>
          <rPr>
            <i/>
            <u/>
            <sz val="10"/>
            <color indexed="81"/>
            <rFont val="Tahoma"/>
            <family val="2"/>
          </rPr>
          <t>arrondie</t>
        </r>
        <r>
          <rPr>
            <i/>
            <sz val="10"/>
            <color indexed="81"/>
            <rFont val="Tahoma"/>
            <family val="2"/>
          </rPr>
          <t xml:space="preserve"> (cf annexes du guide du dispositif de labellisation) des variables stratégiques de l'axe </t>
        </r>
      </text>
    </comment>
    <comment ref="P21" authorId="0" shapeId="0">
      <text>
        <r>
          <rPr>
            <i/>
            <sz val="10"/>
            <color indexed="81"/>
            <rFont val="Tahoma"/>
            <family val="2"/>
          </rPr>
          <t>Diagnostic concernant l'équilibre des 5 axes</t>
        </r>
        <r>
          <rPr>
            <sz val="9"/>
            <color indexed="81"/>
            <rFont val="Tahoma"/>
            <family val="2"/>
          </rPr>
          <t xml:space="preserve">
</t>
        </r>
      </text>
    </comment>
    <comment ref="Q21" authorId="0" shapeId="0">
      <text>
        <r>
          <rPr>
            <i/>
            <sz val="10"/>
            <color indexed="81"/>
            <rFont val="Tahoma"/>
            <family val="2"/>
          </rPr>
          <t>1 pratique obligatoire pour un axe au niveau 4
2 pratiques obligatoires pour un axe au niveau 5
L'établissement peut, à son initiative, fournir des pratiques pour des variables de niveau &lt;=4 mais dans la limite de deux/axe du référentiel DD&amp;RS</t>
        </r>
      </text>
    </comment>
  </commentList>
</comments>
</file>

<file path=xl/comments2.xml><?xml version="1.0" encoding="utf-8"?>
<comments xmlns="http://schemas.openxmlformats.org/spreadsheetml/2006/main">
  <authors>
    <author>Gérald Majou de La Debutrie</author>
    <author>gerald</author>
  </authors>
  <commentList>
    <comment ref="G6" authorId="0" shapeId="0">
      <text>
        <r>
          <rPr>
            <sz val="11"/>
            <color indexed="81"/>
            <rFont val="Tahoma"/>
            <family val="2"/>
          </rPr>
          <t>Déclarer "oui" dans les cases dotées d'un menu déroulant une fois le document versé au dossier numérique de candidature.  Les autres cases (validé/non validé) sont renseignées automatiquement à partir des données provenant de l'onglet "Eligibilité"</t>
        </r>
        <r>
          <rPr>
            <sz val="9"/>
            <color indexed="81"/>
            <rFont val="Tahoma"/>
            <family val="2"/>
          </rPr>
          <t xml:space="preserve">
</t>
        </r>
      </text>
    </comment>
    <comment ref="D21" authorId="0" shapeId="0">
      <text>
        <r>
          <rPr>
            <sz val="9"/>
            <color indexed="81"/>
            <rFont val="Tahoma"/>
            <family val="2"/>
          </rPr>
          <t>Correspond à la facture 1 :frais de candidature</t>
        </r>
      </text>
    </comment>
    <comment ref="D23" authorId="1" shapeId="0">
      <text>
        <r>
          <rPr>
            <b/>
            <sz val="9"/>
            <color indexed="81"/>
            <rFont val="Tahoma"/>
            <family val="2"/>
          </rPr>
          <t xml:space="preserve">Deux possibilités au choix pour relier les documents et indicateurs aux variables:
1 - Utiliser le référentiel DD&amp;RS en y inscrivant, variable par variable, les indicateurs et les noms des documents puis en faisant des liens hypertexte vers l'arborescence documentaire
2 - Créer un document spécifique de navigation dans l'arborescence documentaire contenant les indicateurs: "Navigation_documents_indicateurs"
</t>
        </r>
        <r>
          <rPr>
            <sz val="11"/>
            <color indexed="81"/>
            <rFont val="Tahoma"/>
            <family val="2"/>
          </rPr>
          <t>Dans le cas 1, déclarer "fusionné avec le document Référentiel DD&amp;RS" dans la dernière colonne de ce tableau (la ligne devient noire)</t>
        </r>
        <r>
          <rPr>
            <sz val="9"/>
            <color indexed="81"/>
            <rFont val="Tahoma"/>
            <family val="2"/>
          </rPr>
          <t xml:space="preserve">
</t>
        </r>
      </text>
    </comment>
  </commentList>
</comments>
</file>

<file path=xl/comments3.xml><?xml version="1.0" encoding="utf-8"?>
<comments xmlns="http://schemas.openxmlformats.org/spreadsheetml/2006/main">
  <authors>
    <author>Gérald Majou de La Debutrie</author>
    <author>gerald</author>
  </authors>
  <commentList>
    <comment ref="C1" authorId="0" shapeId="0">
      <text>
        <r>
          <rPr>
            <sz val="9"/>
            <color indexed="81"/>
            <rFont val="Tahoma"/>
            <family val="2"/>
          </rPr>
          <t xml:space="preserve">Les cases bleutées ont des menus déroulants. Cette case en particulier permet de basculer du rapport initial au rapport final. Pour rappel le rapport final est la version "rapport final" de cette feuille de calcul dument complétée auquel est adjointe la synthèse détachable. </t>
        </r>
        <r>
          <rPr>
            <b/>
            <sz val="9"/>
            <color indexed="81"/>
            <rFont val="Tahoma"/>
            <family val="2"/>
          </rPr>
          <t>Les rapports doivent être enregistrés au format PDF et nommés "rapport_initial/final_Etablissement" avant tout envoi.</t>
        </r>
        <r>
          <rPr>
            <sz val="9"/>
            <color indexed="81"/>
            <rFont val="Tahoma"/>
            <family val="2"/>
          </rPr>
          <t xml:space="preserve">
</t>
        </r>
      </text>
    </comment>
    <comment ref="L9" authorId="0" shapeId="0">
      <text>
        <r>
          <rPr>
            <b/>
            <sz val="9"/>
            <color indexed="81"/>
            <rFont val="Calibri"/>
            <family val="2"/>
            <scheme val="minor"/>
          </rPr>
          <t>Attention de bien vérifier le respect des critères d'éligibilité suite à l'évaluation proposée. Pour s'en assurer il faut introduire les chiffres de l'évaluation dans l'onglet "Eligibilité". Un dossier non-éligible à postériori est une cause réelle et sérieuse pour moduler la durée du label.</t>
        </r>
        <r>
          <rPr>
            <sz val="9"/>
            <color indexed="81"/>
            <rFont val="Tahoma"/>
            <family val="2"/>
          </rPr>
          <t xml:space="preserve">
</t>
        </r>
      </text>
    </comment>
    <comment ref="N9" authorId="0" shapeId="0">
      <text/>
    </comment>
    <comment ref="M15" authorId="1" shapeId="0">
      <text>
        <r>
          <rPr>
            <sz val="9"/>
            <color indexed="81"/>
            <rFont val="Tahoma"/>
            <family val="2"/>
          </rPr>
          <t xml:space="preserve">les cellules des deux dernières colonnes sont noircies dans la version "initiale" du rapport pour éviter la saisie
</t>
        </r>
      </text>
    </comment>
    <comment ref="C50" authorId="0" shapeId="0">
      <text>
        <r>
          <rPr>
            <sz val="9"/>
            <color indexed="81"/>
            <rFont val="Tahoma"/>
            <family val="2"/>
          </rPr>
          <t>Les cases grisées sont renseignées automatiquement par le tableur.</t>
        </r>
      </text>
    </comment>
  </commentList>
</comments>
</file>

<file path=xl/sharedStrings.xml><?xml version="1.0" encoding="utf-8"?>
<sst xmlns="http://schemas.openxmlformats.org/spreadsheetml/2006/main" count="1362" uniqueCount="595">
  <si>
    <r>
      <rPr>
        <b/>
        <sz val="14"/>
        <color indexed="9"/>
        <rFont val="Arial"/>
        <family val="2"/>
      </rPr>
      <t>AXE GOUVERNANCE</t>
    </r>
    <r>
      <rPr>
        <b/>
        <sz val="12"/>
        <color indexed="9"/>
        <rFont val="Arial"/>
        <family val="2"/>
      </rPr>
      <t xml:space="preserve"> </t>
    </r>
  </si>
  <si>
    <t>S</t>
  </si>
  <si>
    <t>1.1</t>
  </si>
  <si>
    <t>Contribuer avec l'ensemble des parties prenantes (internes et externes) à la construction d'une société responsable conciliant les dimensions économique, sociétale et environnementale</t>
  </si>
  <si>
    <t>O</t>
  </si>
  <si>
    <t>1.1.1</t>
  </si>
  <si>
    <t xml:space="preserve">Sensibiliser et entraîner l'adhésion des personnels de l'établissement  et de ses étudiants dans une dynamique de pratiques durables                                                                                                                                                      </t>
  </si>
  <si>
    <t>1.1.2</t>
  </si>
  <si>
    <t>Agir avec des réseaux d’acteurs territoriaux et internationaux pour contribuer à faire évoluer les comportements et partager ses performances durables pour co-construire une société responsable.</t>
  </si>
  <si>
    <t>1.2</t>
  </si>
  <si>
    <t>Formaliser sa politique de Responsabilité Sociétale &amp; Développement Durable (DD&amp;RS) et l'intégrer à toute l'activité de l'établissement</t>
  </si>
  <si>
    <t>1.2.1</t>
  </si>
  <si>
    <t>Définir sa stratégie durable et élaborer un plan d'action en couvrant les trois dimensions de la DD&amp;RS</t>
  </si>
  <si>
    <t>1.2.2</t>
  </si>
  <si>
    <t>Intégrer la démarche à l'ensemble des services/directions de l'établissement et de ses activités (Politique d'achats, pédagogie, recherche, procédures sociales, actions publiques...)</t>
  </si>
  <si>
    <t>1.2.3</t>
  </si>
  <si>
    <t xml:space="preserve">Communiquer auprès de toutes les parties prenantes le sens de la démarche, les objectifs et le résultat mesuré des actions DD&amp;RS de l'établissement
</t>
  </si>
  <si>
    <t>1.3</t>
  </si>
  <si>
    <t xml:space="preserve">Déployer (ressources humaines, techniques et financières...) et piloter la DD&amp;RS au sein de l'Etablissement (structures, collaborateurs, tableaux de bord, …) </t>
  </si>
  <si>
    <t>1.3.1</t>
  </si>
  <si>
    <t xml:space="preserve">Affecter des moyens à la conduite du DD&amp;RS en visant une amélioration continue </t>
  </si>
  <si>
    <t>1.3.2</t>
  </si>
  <si>
    <t xml:space="preserve">Evaluer, analyser et rendre compte de la performance de la démarche </t>
  </si>
  <si>
    <t>AXE FORMATION</t>
  </si>
  <si>
    <t>2.1</t>
  </si>
  <si>
    <t>Intégrer les problématiques de DD&amp;RS dans les programmes et enseignements / Créer des pôles de formations spécialisées</t>
  </si>
  <si>
    <t>2.1.1.</t>
  </si>
  <si>
    <t>Adapter les enseignements des cursus traditionnels : intégration des problématiques de DD&amp;RS dans les programmes de formation initiale y compris des programmes d'apprentissage, d'alternance et doctoraux</t>
  </si>
  <si>
    <t>2.1.2</t>
  </si>
  <si>
    <t>Intégrer le DD&amp;RS dans les programmes de formation continue / professionnelle</t>
  </si>
  <si>
    <t>2.1.3</t>
  </si>
  <si>
    <t>Créer un pôle de formations spécialisées et/ou d'une école doctorale sur les questions du DD et/ou RS</t>
  </si>
  <si>
    <t>2.2</t>
  </si>
  <si>
    <t>Favoriser et accompagner le développement des compétences en DD&amp;RS des étudiants</t>
  </si>
  <si>
    <t>2.2.1</t>
  </si>
  <si>
    <t xml:space="preserve">Apprentissage à la mise en application des enseignements en DD&amp;RS dans tous les travaux et missions de formation, y compris en entreprise.
</t>
  </si>
  <si>
    <t>2.2.2</t>
  </si>
  <si>
    <t>Accompagnement des initiatives étudiantes (en et hors formation) dans la réalisation de projets DD&amp;RS (étudiant en cursus normal (formation initiale) ou étudiants tout au long de leur vie (formation continue) )</t>
  </si>
  <si>
    <t>2.3</t>
  </si>
  <si>
    <t xml:space="preserve">Favoriser et accompagner le développement des compétences en DD&amp;RS des personnels des établissements (enseignants, chercheurs, administratifs) </t>
  </si>
  <si>
    <t>2.3.1</t>
  </si>
  <si>
    <t>Incitation et soutien aux enseignants pour favoriser l'intégration du DD&amp;RS et la transversalité des enseignements</t>
  </si>
  <si>
    <t>2.3.2</t>
  </si>
  <si>
    <t xml:space="preserve">Intégration dans la politique de formation des personnels d'actions de formation en DD&amp;RSE.
Reconnaissance et valorisation de ces compétences.
</t>
  </si>
  <si>
    <t>2.4</t>
  </si>
  <si>
    <t>Favoriser le développement d'une société de la connaissance respectueuse des principes du DD&amp;RS</t>
  </si>
  <si>
    <t>2.4.1</t>
  </si>
  <si>
    <t>Développer et accompagner les démarches, méthodes et supports pédagogiques favorisant la diffusion et l'accès à la connaissance des parties prenantes.</t>
  </si>
  <si>
    <t>2.4.2</t>
  </si>
  <si>
    <t>Ouvrir à l'international dans un objectif de co-développement (notamment avec les pays en développement) concernant les étudiants et les personnels</t>
  </si>
  <si>
    <t>AXE RECHERCHE</t>
  </si>
  <si>
    <t>3.1</t>
  </si>
  <si>
    <t xml:space="preserve">Promouvoir la recherche interdisciplinaire DD&amp;RS de l'établissement au niveau territorial,  national et international
</t>
  </si>
  <si>
    <t>3.1.1</t>
  </si>
  <si>
    <t>Développer des projets de recherche transdisciplinaires dédiés au DD&amp;RS au niveau territorial, national et international</t>
  </si>
  <si>
    <t>3.1.2</t>
  </si>
  <si>
    <t>Identifier et prendre en compte les impacts DD&amp;RS (environnementaux, sociaux et économiques) dans les projets de recherche territoriaux, nationaux et internationaux</t>
  </si>
  <si>
    <t>3.2</t>
  </si>
  <si>
    <t>Mettre la recherche DD&amp;RS, sa démarche et ses outils au service des programmes de formations initiales et continues et de la pédagogie</t>
  </si>
  <si>
    <t>3.2.1</t>
  </si>
  <si>
    <t>Intégrer les résultats de la recherche DD&amp;RS dans les programmes de formation et dans la pédagogie</t>
  </si>
  <si>
    <t>3.3</t>
  </si>
  <si>
    <t xml:space="preserve">Valoriser, transférer les résultats des travaux de recherche DD&amp;RS auprès des parties prenantes tant  au niveau national qu'international   </t>
  </si>
  <si>
    <t>3.3.1</t>
  </si>
  <si>
    <t>Diffuser les résultats de la recherche DD&amp;RS auprès des parties prenantes tant au niveau territorail, national qu'international.</t>
  </si>
  <si>
    <t>3.3.2</t>
  </si>
  <si>
    <t>Transférer les résultats de la recherche.</t>
  </si>
  <si>
    <t>AXE ENVIRONNEMENT</t>
  </si>
  <si>
    <t>Développer une politique de diminution des émissions de gaz à effet de serre et d'utilisation durable et de réduction de la consommation des ressources</t>
  </si>
  <si>
    <t>4.1.1</t>
  </si>
  <si>
    <t>Réduire les émissions et les pratiques émettant des gaz à effet de serre</t>
  </si>
  <si>
    <t>4.1.2</t>
  </si>
  <si>
    <t>Mettre en œuvre et intégrer au cahier des charges sur le bati des critères environnementaux, sociaux et de performance énergétique au regard des usages</t>
  </si>
  <si>
    <t>4.1.3</t>
  </si>
  <si>
    <t>Mettre en place d'une gestion des déplacements salariés et étudiants et d'une politique incitative de déplacements doux</t>
  </si>
  <si>
    <t>4.1.4</t>
  </si>
  <si>
    <t xml:space="preserve">Mettre en place d'une politique d'achats responsables </t>
  </si>
  <si>
    <t>4.1.5</t>
  </si>
  <si>
    <t>Mettre en place d'un management énergétique des établissements et d'actions pour améliorer le comportement des personnels et des étudiants</t>
  </si>
  <si>
    <t>4.1.6</t>
  </si>
  <si>
    <t xml:space="preserve">Réduire et optimiser la consomation d'eau </t>
  </si>
  <si>
    <t>Développer une politique de prévention et de réduction des atteintes à l'environnement (dont les pollutions)</t>
  </si>
  <si>
    <t>4.2.1</t>
  </si>
  <si>
    <t>Optimiser du traitement des effluents liquides organiques</t>
  </si>
  <si>
    <t>4.2.2</t>
  </si>
  <si>
    <t>Optimiser le tri et la valorisation des déchets assimilés aux ordures ménagères</t>
  </si>
  <si>
    <t>4.2.3</t>
  </si>
  <si>
    <t>Optimiser les traitements et la réduction de la production de déchets dangereux et spécifiques (hors D.E.E.E) et d' effluents liquides dangereux</t>
  </si>
  <si>
    <t>4.2.4</t>
  </si>
  <si>
    <t>Optimiser les traitements et la réduction des D.E.E.E.</t>
  </si>
  <si>
    <t>4.2.5</t>
  </si>
  <si>
    <t>Réduire et optimiser les traitements de la pollution atmosphérique</t>
  </si>
  <si>
    <t>Développer une politique en faveur de la biodiversité</t>
  </si>
  <si>
    <t>4.3.1</t>
  </si>
  <si>
    <t>Mettre en place une gestion durable des milieux cultivés, des espaces verts  et aménagés (voirie et parking)</t>
  </si>
  <si>
    <t>4.3.2</t>
  </si>
  <si>
    <t>Mettre en place une gestion durable des milieux naturels</t>
  </si>
  <si>
    <t>AXE POLITIQUE SOCIALE ET ANCRAGE TERRITORIAL</t>
  </si>
  <si>
    <t>5.1</t>
  </si>
  <si>
    <t>Favoriser une politique humaine et sociale de parité et de diversité au sein des personnels</t>
  </si>
  <si>
    <t>5.1.1</t>
  </si>
  <si>
    <t>Mettre en place des actions en faveur de la parité dans le recrutement et la promotion des personnels</t>
  </si>
  <si>
    <t>5.1.2</t>
  </si>
  <si>
    <t>Mettre en place des actions en faveur de la diversité dans le recrutement et la promotion des personnels</t>
  </si>
  <si>
    <t>5.2</t>
  </si>
  <si>
    <t>Valoriser et développer les compétences et la mobilité interne</t>
  </si>
  <si>
    <t>5.2.1</t>
  </si>
  <si>
    <t>Former les personnels</t>
  </si>
  <si>
    <t>5.2.2</t>
  </si>
  <si>
    <t>Valoriser les compétences des personnels permettant la mobilité</t>
  </si>
  <si>
    <t>5.3</t>
  </si>
  <si>
    <t>Développer une politique de la qualité de vie dans l'établissement (personnels et étudiants)</t>
  </si>
  <si>
    <t>5.3.1</t>
  </si>
  <si>
    <t xml:space="preserve">Mettre en place d'une politique de prévention, de sécurité et de santé </t>
  </si>
  <si>
    <t>5.3.2</t>
  </si>
  <si>
    <t>Mettre en place une politique de qualité de vie</t>
  </si>
  <si>
    <t>5.4</t>
  </si>
  <si>
    <t>Favoriser une politique d'égalité des chances pour les étudiants</t>
  </si>
  <si>
    <t>5.4.1</t>
  </si>
  <si>
    <t>Mettre en place une politique d'égalité des chances pour tous les étudiants dès leur admission dans l'établissement  jusqu'à  leur insertion professionnelle</t>
  </si>
  <si>
    <t xml:space="preserve">5.4.2 </t>
  </si>
  <si>
    <t>Mettre en place  action(s) et  services en faveur de l'accueil et l'intégration des étudiants internationaux</t>
  </si>
  <si>
    <t>5.4.3</t>
  </si>
  <si>
    <t>Mettre en place des services d'aide aux étudiants (offres d'emploi, bourses, fonds de solidarité ...)</t>
  </si>
  <si>
    <t>5.5</t>
  </si>
  <si>
    <t>Engager l'établissement dans le développement DD&amp;RS sur ses  territoires</t>
  </si>
  <si>
    <t>5.5.1</t>
  </si>
  <si>
    <t xml:space="preserve">Impliquer l'établissement sur ses territoires  au travers de sa politique DD&amp;RS  et l'engager vis-à-vis de la collectivité dans sa politique DD&amp;RS. </t>
  </si>
  <si>
    <t>Auto-évaluation (chiffre)</t>
  </si>
  <si>
    <t>Besoin de justificatif</t>
  </si>
  <si>
    <t>concerné</t>
  </si>
  <si>
    <t>non concerné</t>
  </si>
  <si>
    <t>Statut variable concerné/non concerné</t>
  </si>
  <si>
    <t>Etape 1</t>
  </si>
  <si>
    <t>Etape 2</t>
  </si>
  <si>
    <t>Etape 3</t>
  </si>
  <si>
    <t>Etape 4</t>
  </si>
  <si>
    <t>document commun CPU/CGE</t>
  </si>
  <si>
    <t>indicateurs commun CPU/CGE</t>
  </si>
  <si>
    <t xml:space="preserve">Ecarts maximum entre VS et VO </t>
  </si>
  <si>
    <t>CRITERES D'ELIGIBILITE</t>
  </si>
  <si>
    <t xml:space="preserve">Niveau de l'axe </t>
  </si>
  <si>
    <t>documents d'appui</t>
  </si>
  <si>
    <t>Indicateurs</t>
  </si>
  <si>
    <t>DIAGNOSTIC D'ELIGIBILITE AU LABEL DD&amp;RS</t>
  </si>
  <si>
    <t>A</t>
  </si>
  <si>
    <t>nbre axe au niveau 5</t>
  </si>
  <si>
    <t>nbre axe au niveau 4</t>
  </si>
  <si>
    <t>nbre axe au niveau 3</t>
  </si>
  <si>
    <t>nbre axe au niveau 2</t>
  </si>
  <si>
    <t>nbre axe au niveau 1</t>
  </si>
  <si>
    <t>Nombre maximal d’axes au niveau 1 pour un axe au niveau 3</t>
  </si>
  <si>
    <t>Nombre maximal d’axes au niveau 1 pour un axe au niveau 4</t>
  </si>
  <si>
    <t>Nombre maximal d’axes au niveau 1 pour un axe au niveau 5</t>
  </si>
  <si>
    <t>Nombre maximal d’axes au niveau 2 pour un axe au niveau 5</t>
  </si>
  <si>
    <t>Nécessité de pratique(s) pour l'axe</t>
  </si>
  <si>
    <t>Etape 5</t>
  </si>
  <si>
    <t>Etape 6</t>
  </si>
  <si>
    <t>titre de la pratique N°1</t>
  </si>
  <si>
    <t>titre de la pratique N°2</t>
  </si>
  <si>
    <t>seuil d'entrée au label</t>
  </si>
  <si>
    <t>PRECONISATIONS</t>
  </si>
  <si>
    <t>test</t>
  </si>
  <si>
    <t>document établissement</t>
  </si>
  <si>
    <t>indicateurs établissement</t>
  </si>
  <si>
    <t>Tableau des éléments de justifications / Logique "se conformer ou expliquer"</t>
  </si>
  <si>
    <t xml:space="preserve">
</t>
  </si>
  <si>
    <t>remplissage automatique</t>
  </si>
  <si>
    <t>oui</t>
  </si>
  <si>
    <t>N° variable</t>
  </si>
  <si>
    <t>Rappel des variables du référentiel DD&amp;RS</t>
  </si>
  <si>
    <t>INDICATEURS COMMUNS
E: Etat
  P: Performance</t>
  </si>
  <si>
    <t>DOCUMENTS D'APPUIS COMMUNS</t>
  </si>
  <si>
    <t xml:space="preserve">1 - AXE STRATEGIE ET GOUVERNANCE </t>
  </si>
  <si>
    <t>Pas d'indicateurs communs pour les variables stratégiques, se repporter au référentiel DD&amp;RS pour des exemples dans le cas ou l'établissement souhaiterait en définir pour lui-même</t>
  </si>
  <si>
    <t xml:space="preserve">Document  des parties prenantes de l'établissement et de leurs actions DD&amp;RS  : du simple inventaire à la cartographie de la sphère d'influence </t>
  </si>
  <si>
    <r>
      <t xml:space="preserve">E: Nb d'actions de sensibilisation  par public cible et type de support </t>
    </r>
    <r>
      <rPr>
        <b/>
        <sz val="10"/>
        <color rgb="FFC00000"/>
        <rFont val="Arial"/>
        <family val="2"/>
      </rPr>
      <t>(affichage, site internet, séminaires, actions culturelles, projets...)</t>
    </r>
    <r>
      <rPr>
        <b/>
        <sz val="11"/>
        <color rgb="FFC00000"/>
        <rFont val="Arial"/>
        <family val="2"/>
      </rPr>
      <t xml:space="preserve">
P: % de personnes touchées par public cible</t>
    </r>
  </si>
  <si>
    <t>Extrait de la stratégie DD&amp;RS  listant les actions et les supports mis en oeuvre pour sensibiliser le personnel,  notamment les cadres dirigeants, et les étudiants</t>
  </si>
  <si>
    <t>E:Nb d'acteurs du territoire dont l'établissement est partie prenantes
E:Nb d'acteurs  internationaux dont l'établissement est partie prenante
P: % des acteurs Mobilisés nationaux/parties prenantes identifiés
P: % des acteurs internationaux mobilisés/parties prenantes identifiés</t>
  </si>
  <si>
    <t xml:space="preserve"> Liste des partenariats, adhésions, mandats, contrats et groupes de travail avec des parties prenantes au niveau territorial et international en lien avec les parties prenantes identifiées </t>
  </si>
  <si>
    <t xml:space="preserve">Document de présentation de la Politique globale de l'établissement en matière de DD&amp;RS
</t>
  </si>
  <si>
    <t xml:space="preserve">1 - AXE STRATEGIE ET GOUVERNANCE - suite </t>
  </si>
  <si>
    <t>E:Existence plan d'action intégrant tous les objectifs de la réglementation et existence d'un document stratégique DD&amp;RS
P: % de parties prenantes impliquées dans la définition de la stratégie/parties prenantes indentiifiées</t>
  </si>
  <si>
    <t>E:  nb de services/directions ayant des objectifs DD&amp;RS 
P: % des objectifs DD&amp;RS/ensemble des objectifs</t>
  </si>
  <si>
    <t>Liste des objectifs DD/RS par services et direction au sein de l'établissement</t>
  </si>
  <si>
    <t>E: Nb des actions de communications
P: % des parties prenantes touchées/parties prenantes identifiées</t>
  </si>
  <si>
    <r>
      <t>Revue de presse interne/externe Bilan de communication generale sur DD/RS</t>
    </r>
    <r>
      <rPr>
        <b/>
        <sz val="10"/>
        <color rgb="FF0070C0"/>
        <rFont val="Arial"/>
        <family val="2"/>
      </rPr>
      <t xml:space="preserve"> (numerique, revue, brochure, blog, etc.)</t>
    </r>
  </si>
  <si>
    <t>Description de la stratégie de déploiement et de pilotage du DD&amp;RS et/ou schéma de pilotage</t>
  </si>
  <si>
    <t>Schéma fonctionnel du DD&amp;RS de l'établissement et composition du comité DD</t>
  </si>
  <si>
    <r>
      <t>E: existence d'outils d'évaluaton et d'analyse de la démarche DD&amp;RS
P: niveau de validation du rapport de performance DD</t>
    </r>
    <r>
      <rPr>
        <b/>
        <sz val="10"/>
        <color rgb="FFC00000"/>
        <rFont val="Arial"/>
        <family val="2"/>
      </rPr>
      <t xml:space="preserve"> (chargé de mission, VP, direction, parties prenantes externes)</t>
    </r>
  </si>
  <si>
    <t>Rapport de performance de la démarche DD</t>
  </si>
  <si>
    <t xml:space="preserve">2 - AXE ENSEIGNEMENT ET FORMATION </t>
  </si>
  <si>
    <t>Projet pédagogique DD&amp;RS de l'établissement</t>
  </si>
  <si>
    <t xml:space="preserve">E: cours DD&amp;RS accessible à tous
P:% programmes en formation initiale intégrant les enjeux DD&amp;RS </t>
  </si>
  <si>
    <t>Document de synthèse des cours obligatoires et optionnels en DD&amp;RS</t>
  </si>
  <si>
    <t xml:space="preserve">E: cours DD&amp;RS des formations continues accessible à tous
P:% programmes diplômant de formation continue intégrant les enjeux DD&amp;RS </t>
  </si>
  <si>
    <t>Document de synthèse des cours obligatoires et optionnels  de la formation continue en DD&amp;RS</t>
  </si>
  <si>
    <r>
      <t xml:space="preserve">Créer un </t>
    </r>
    <r>
      <rPr>
        <u/>
        <sz val="12"/>
        <color indexed="8"/>
        <rFont val="Arial"/>
        <family val="2"/>
      </rPr>
      <t xml:space="preserve">pôle </t>
    </r>
    <r>
      <rPr>
        <sz val="12"/>
        <color indexed="8"/>
        <rFont val="Arial"/>
        <family val="2"/>
      </rPr>
      <t>de formations spécialisées et/ou d'une école doctorale sur les questions du DD et/ou RS</t>
    </r>
  </si>
  <si>
    <t>E: Existence d'un pôle ou d'une spécialisation DD&amp;RS
P:Nombre annuel de diplômés en programme spécifiques/ spécialisation DD&amp;RS</t>
  </si>
  <si>
    <t>Document de synthèse des cours en DD&amp;RS</t>
  </si>
  <si>
    <r>
      <t xml:space="preserve">Enquête d'insertion des pratiques DD&amp;RS des diplômés dans leur profession </t>
    </r>
    <r>
      <rPr>
        <b/>
        <sz val="10"/>
        <color rgb="FF0070C0"/>
        <rFont val="Arial"/>
        <family val="2"/>
      </rPr>
      <t>(cf literacy test)</t>
    </r>
    <r>
      <rPr>
        <b/>
        <sz val="11"/>
        <color rgb="FF0070C0"/>
        <rFont val="Arial"/>
        <family val="2"/>
      </rPr>
      <t xml:space="preserve">
</t>
    </r>
  </si>
  <si>
    <t>E:  recours à la pédagogie de projet  en formation DD&amp;RS
P: nbre de stages/projets tutorés/simulations avec critères DD&amp;RS par programme de formation initiale et continue</t>
  </si>
  <si>
    <r>
      <t xml:space="preserve">Liste des actions de pédagogie par le projet intégrant des critères de DD&amp;RS </t>
    </r>
    <r>
      <rPr>
        <b/>
        <sz val="10"/>
        <color rgb="FF0070C0"/>
        <rFont val="Arial"/>
        <family val="2"/>
      </rPr>
      <t>(formation initiale et continue)</t>
    </r>
  </si>
  <si>
    <t>2 - AXE ENSEIGNEMENT ET FORMATION - suite</t>
  </si>
  <si>
    <r>
      <t xml:space="preserve">E: système de reconnaissance des initiatives  DD&amp;RS étudiantes </t>
    </r>
    <r>
      <rPr>
        <b/>
        <sz val="10"/>
        <color rgb="FFC00000"/>
        <rFont val="Arial"/>
        <family val="2"/>
      </rPr>
      <t>(budget, ects, pondération note, communication,, reconnaissance de la collaboration avec le partenaire)</t>
    </r>
    <r>
      <rPr>
        <b/>
        <sz val="11"/>
        <color rgb="FFC00000"/>
        <rFont val="Arial"/>
        <family val="2"/>
      </rPr>
      <t xml:space="preserve">
P:  % d'étudiants impliqués dans des initiatives à critères DD&amp;RS</t>
    </r>
  </si>
  <si>
    <t xml:space="preserve">Liste des intitiatives étudiantes à critères DD&amp;RS </t>
  </si>
  <si>
    <t>Bilan social incluant la GPEC DD&amp;RS</t>
  </si>
  <si>
    <r>
      <rPr>
        <b/>
        <sz val="11"/>
        <color rgb="FFC00000"/>
        <rFont val="Arial"/>
        <family val="2"/>
      </rPr>
      <t>E: Plan de formation  DD&amp;RS à destination des enseignants et/ou chercheurs
P: % cumulé d'enseignants et/ou chercheurs formés au DD&amp;RS</t>
    </r>
    <r>
      <rPr>
        <sz val="11"/>
        <color rgb="FFC00000"/>
        <rFont val="Arial"/>
        <family val="2"/>
      </rPr>
      <t xml:space="preserve">
</t>
    </r>
  </si>
  <si>
    <t xml:space="preserve">Liste des actions de soutien à la pédagogie en DD&amp;RS </t>
  </si>
  <si>
    <t xml:space="preserve">Intégration dans la politique de formation des personnels d'actions de formation en DD&amp;RS.
(Reconnaissance et valorisation de ces compétences).
</t>
  </si>
  <si>
    <t>E: Plan de formation DD&amp;RS à destination des personnels hors enseignant
P: % cumulé des personnels hors enseignant et/ou chercheurs formé au DD&amp;RS</t>
  </si>
  <si>
    <t>Liste des actions de formation DD&amp;RS à destination des personnels hors enseignant</t>
  </si>
  <si>
    <t>Politique partenariale de diffusion de la connaissance DD&amp;RS</t>
  </si>
  <si>
    <r>
      <t xml:space="preserve">Développer et accompagner les démarches, méthodes et supports pédagogiques favorisant la diffusion et l'accès à la connaissance des </t>
    </r>
    <r>
      <rPr>
        <u/>
        <sz val="12"/>
        <color indexed="8"/>
        <rFont val="Arial"/>
        <family val="2"/>
      </rPr>
      <t>parties prenantes</t>
    </r>
    <r>
      <rPr>
        <sz val="12"/>
        <color indexed="8"/>
        <rFont val="Arial"/>
        <family val="2"/>
      </rPr>
      <t>.</t>
    </r>
  </si>
  <si>
    <t>E:Existence d'outils qui favorisent l'accès à la connaissance des parties prenantes
P: Taux d'accessibilité aux parties prenantes des contenus pédagogiques</t>
  </si>
  <si>
    <t>Liste des outils et évènements de diffusion de la connaissance DD&amp;RS</t>
  </si>
  <si>
    <r>
      <t xml:space="preserve">E:Existence de dispositif </t>
    </r>
    <r>
      <rPr>
        <b/>
        <sz val="10"/>
        <color rgb="FFC00000"/>
        <rFont val="Arial"/>
        <family val="2"/>
      </rPr>
      <t>(programmes, partenariats..)</t>
    </r>
    <r>
      <rPr>
        <b/>
        <sz val="11"/>
        <color rgb="FFC00000"/>
        <rFont val="Arial"/>
        <family val="2"/>
      </rPr>
      <t xml:space="preserve"> de co-développememnt internationaux
P: % de projets internationaux ayant des objectifs de co-développement
</t>
    </r>
  </si>
  <si>
    <t>Liste des projets internationaux ayant des objectifs de co-développement</t>
  </si>
  <si>
    <t>3 - AXE RECHERCHE</t>
  </si>
  <si>
    <t xml:space="preserve">Politique de recherche:  volets DD&amp;RS et RH
</t>
  </si>
  <si>
    <r>
      <t xml:space="preserve">E: Nb de projets de recherche DD&amp;RS transdisciplinaire </t>
    </r>
    <r>
      <rPr>
        <b/>
        <sz val="10"/>
        <color rgb="FFC00000"/>
        <rFont val="Arial"/>
        <family val="2"/>
      </rPr>
      <t>(par niveau territorial)</t>
    </r>
    <r>
      <rPr>
        <b/>
        <sz val="11"/>
        <color rgb="FFC00000"/>
        <rFont val="Arial"/>
        <family val="2"/>
      </rPr>
      <t xml:space="preserve">
P:% de production de recherche* transdisciplinaire </t>
    </r>
    <r>
      <rPr>
        <b/>
        <sz val="10"/>
        <color rgb="FFC00000"/>
        <rFont val="Arial"/>
        <family val="2"/>
      </rPr>
      <t>(par niveau territorial)</t>
    </r>
  </si>
  <si>
    <t>Liste des projets et programmes multidisciplinaires et à critères DD&amp;RS auquel est associé l'établissement</t>
  </si>
  <si>
    <t xml:space="preserve">Identifier et prendre en compte les impacts DD&amp;RS (environnementaux, sociaux et économiques) dans les projets de recherche territoriaux, nationaux et internationaux
</t>
  </si>
  <si>
    <r>
      <t xml:space="preserve">E: Existence de Documents  formalisant les principes de responsabilité </t>
    </r>
    <r>
      <rPr>
        <b/>
        <sz val="10"/>
        <color rgb="FFC00000"/>
        <rFont val="Arial"/>
        <family val="2"/>
      </rPr>
      <t xml:space="preserve">(3 niveaux: établissement, labos, chercheurs) </t>
    </r>
    <r>
      <rPr>
        <b/>
        <sz val="11"/>
        <color rgb="FFC00000"/>
        <rFont val="Arial"/>
        <family val="2"/>
      </rPr>
      <t>et les niveaux possibles d'impact de la recherche
P: % des travaux de recherche incluant une évaluation des impacts DD&amp;RS</t>
    </r>
  </si>
  <si>
    <t>Liste des actions permettant de caractériser le caractère responsable de l'activité de recherche</t>
  </si>
  <si>
    <t>3 - AXE RECHERCHE - suite</t>
  </si>
  <si>
    <t>Politique de recherche:  volet  DD&amp;RS et innovation pédagogique</t>
  </si>
  <si>
    <t>E: Nb de formation intégrant les résultats de la recherche DD&amp;RS
P:% des formations de l'établissememnt intégrant les résultats de la recherche DD&amp;RS</t>
  </si>
  <si>
    <t>Plaquettes des formations niveau master</t>
  </si>
  <si>
    <t>Politique de recherche:  volet  DD&amp;RS et transfert</t>
  </si>
  <si>
    <r>
      <t xml:space="preserve">Diffuser les résultats de la recherche DD&amp;RS auprès des </t>
    </r>
    <r>
      <rPr>
        <u/>
        <sz val="12"/>
        <color indexed="8"/>
        <rFont val="Arial"/>
        <family val="2"/>
      </rPr>
      <t>parties prenantes</t>
    </r>
    <r>
      <rPr>
        <sz val="12"/>
        <color indexed="8"/>
        <rFont val="Arial"/>
        <family val="2"/>
      </rPr>
      <t xml:space="preserve"> tant au niveau territorail, national qu'international.</t>
    </r>
  </si>
  <si>
    <r>
      <t xml:space="preserve">E: moyens de communication de la recherche DD&amp;RS </t>
    </r>
    <r>
      <rPr>
        <b/>
        <sz val="10"/>
        <color rgb="FFC00000"/>
        <rFont val="Arial"/>
        <family val="2"/>
      </rPr>
      <t xml:space="preserve">(colloques, blogs, groupe travail, plate-forme) </t>
    </r>
    <r>
      <rPr>
        <b/>
        <sz val="11"/>
        <color rgb="FFC00000"/>
        <rFont val="Arial"/>
        <family val="2"/>
      </rPr>
      <t>à destination des parties prenantes identifiées par l'établissement
P: Nb d'actions de diffusion de la recherche DD&amp;RS durant l'année écoulée</t>
    </r>
  </si>
  <si>
    <t>Liste des actions de communication de la recherche à critères DD&amp;RS</t>
  </si>
  <si>
    <t>E:Existence de structure de transfert ou valorisation de la recherche DD&amp;RS
P: % DD&amp;RS de la recherche transférée</t>
  </si>
  <si>
    <t>Liste des références à la recherche DD&amp;RS de l'établissement et des résultats du transfert de la recherche vers le monde socio-économique DD&amp;RS</t>
  </si>
  <si>
    <t>4 - AXE ENVIRONNEMENT</t>
  </si>
  <si>
    <t xml:space="preserve">Développer une politique de diminution des émissions de gaz à effet de serre et d'utilisation durable et de réduction de la consommation des ressources
</t>
  </si>
  <si>
    <t>Le document formalisant la politique de diminution des émissions de gaz à effet de serre et de l'utilisation durable des ressources</t>
  </si>
  <si>
    <r>
      <t xml:space="preserve">E: t eqC ou eqCO2 par site ou global
niveau CO2 par bâtiment
P: teqCO2/usagers
réduction en teqCO2 par nature </t>
    </r>
    <r>
      <rPr>
        <b/>
        <sz val="10"/>
        <color rgb="FFC00000"/>
        <rFont val="Arial"/>
        <family val="2"/>
      </rPr>
      <t>(énergie, transports, déchets,...)</t>
    </r>
  </si>
  <si>
    <r>
      <t xml:space="preserve">Document réglementaire "Bilan des émissions des GES" </t>
    </r>
    <r>
      <rPr>
        <b/>
        <sz val="10"/>
        <color rgb="FF0070C0"/>
        <rFont val="Arial"/>
        <family val="2"/>
      </rPr>
      <t>(art.75, Grenelle II)</t>
    </r>
  </si>
  <si>
    <t>Mettre en œuvre et intégrer au cahier des charges sur le bâti des critères environnementaux, sociaux et de performance énergétique au regard des usages</t>
  </si>
  <si>
    <r>
      <t xml:space="preserve">E: classement moyen du patrimoine </t>
    </r>
    <r>
      <rPr>
        <b/>
        <sz val="10"/>
        <color rgb="FFC00000"/>
        <rFont val="Arial"/>
        <family val="2"/>
      </rPr>
      <t>(Etat, Perf. energétique, GES)</t>
    </r>
    <r>
      <rPr>
        <b/>
        <sz val="11"/>
        <color rgb="FFC00000"/>
        <rFont val="Arial"/>
        <family val="2"/>
      </rPr>
      <t xml:space="preserve">
P :part des cahiers des charges intégrant des critères environnementaux et sociaux et % de la valeur de jugement des offres</t>
    </r>
  </si>
  <si>
    <t>E : diagnostics  et enquêtes réalisés
P : Schéma directeur, programmation immobilière</t>
  </si>
  <si>
    <t>Mettre en place une gestion des déplacements salariés et étudiants et une politique incitative de déplacements doux</t>
  </si>
  <si>
    <r>
      <t xml:space="preserve">E: taux de personnes utilisant les transports en commun </t>
    </r>
    <r>
      <rPr>
        <b/>
        <i/>
        <sz val="11"/>
        <color rgb="FFC00000"/>
        <rFont val="Arial"/>
        <family val="2"/>
      </rPr>
      <t>(et doux)</t>
    </r>
    <r>
      <rPr>
        <b/>
        <sz val="11"/>
        <color rgb="FFC00000"/>
        <rFont val="Arial"/>
        <family val="2"/>
      </rPr>
      <t xml:space="preserve">
P: taux de renouvellement du parc automobile
 quantité et pourcentage de réduction des consommations de carburant pour la flotte interne</t>
    </r>
  </si>
  <si>
    <r>
      <t xml:space="preserve">P : liste des actions incitatives pour utiliser les transports doux ou les transports en commun 
S : plan d'actions </t>
    </r>
    <r>
      <rPr>
        <b/>
        <sz val="10"/>
        <color rgb="FF0070C0"/>
        <rFont val="Arial"/>
        <family val="2"/>
      </rPr>
      <t>(PDE)</t>
    </r>
    <r>
      <rPr>
        <b/>
        <sz val="11"/>
        <color rgb="FF0070C0"/>
        <rFont val="Arial"/>
        <family val="2"/>
      </rPr>
      <t xml:space="preserve"> et suivi</t>
    </r>
  </si>
  <si>
    <t>4 - AXE ENVIRONNEMENT - suite</t>
  </si>
  <si>
    <t xml:space="preserve">Mettre en place une politique d'achats responsables </t>
  </si>
  <si>
    <t>P: % des marchés incluant une valeur de 30% minimum  à des critères DD&amp;RS dans le jugement des offres
S : % du montant des achats couverts par des marchés incluant une valeur de 30% minimum à des critères DD&amp;RS dans le jugement des offres</t>
  </si>
  <si>
    <t>Document présentant la politique d'achat durable</t>
  </si>
  <si>
    <t>Mettre en place un management énergétique des établissements et des actions pour améliorer le comportement des personnels et des étudiants</t>
  </si>
  <si>
    <t>E : Consommation globale en énergie primaireKwhEP/m²/an
P : Niveau de réduction des consommations en énergie fossile atteint</t>
  </si>
  <si>
    <t>E: Tableaux de bord de suivi des énergies
P : Plan d'action</t>
  </si>
  <si>
    <t xml:space="preserve">Réduire et optimiser la consommation d'eau </t>
  </si>
  <si>
    <r>
      <t xml:space="preserve">
</t>
    </r>
    <r>
      <rPr>
        <b/>
        <sz val="11"/>
        <color rgb="FFC00000"/>
        <rFont val="Arial"/>
        <family val="2"/>
      </rPr>
      <t xml:space="preserve">E:m3/an par type d'usage </t>
    </r>
    <r>
      <rPr>
        <b/>
        <sz val="10"/>
        <color rgb="FFC00000"/>
        <rFont val="Arial"/>
        <family val="2"/>
      </rPr>
      <t>(bâtiments, espaces verts, scientifiques,...)</t>
    </r>
    <r>
      <rPr>
        <b/>
        <sz val="11"/>
        <color rgb="FFC00000"/>
        <rFont val="Arial"/>
        <family val="2"/>
      </rPr>
      <t xml:space="preserve">
P: m3/m2 SHON.an </t>
    </r>
    <r>
      <rPr>
        <b/>
        <sz val="10"/>
        <color rgb="FFC00000"/>
        <rFont val="Arial"/>
        <family val="2"/>
      </rPr>
      <t>(Surface Hors Oeuvre Net)</t>
    </r>
    <r>
      <rPr>
        <b/>
        <sz val="11"/>
        <color rgb="FFC00000"/>
        <rFont val="Arial"/>
        <family val="2"/>
      </rPr>
      <t xml:space="preserve"> par type d'usage</t>
    </r>
  </si>
  <si>
    <r>
      <t xml:space="preserve">E:  tableau de bords sur le sujet </t>
    </r>
    <r>
      <rPr>
        <b/>
        <sz val="10"/>
        <color rgb="FF0070C0"/>
        <rFont val="Arial"/>
        <family val="2"/>
      </rPr>
      <t>(relevés réguliers des consommations, suivi de leur évolution)</t>
    </r>
    <r>
      <rPr>
        <b/>
        <sz val="11"/>
        <color rgb="FF0070C0"/>
        <rFont val="Arial"/>
        <family val="2"/>
      </rPr>
      <t xml:space="preserve">
Schéma de circulation des eaux </t>
    </r>
    <r>
      <rPr>
        <b/>
        <sz val="10"/>
        <color rgb="FF0070C0"/>
        <rFont val="Arial"/>
        <family val="2"/>
      </rPr>
      <t>(réseaux, eaux de surface, trame bleue,...)</t>
    </r>
    <r>
      <rPr>
        <b/>
        <sz val="11"/>
        <color rgb="FF0070C0"/>
        <rFont val="Arial"/>
        <family val="2"/>
      </rPr>
      <t xml:space="preserve">
P: Plan d'action </t>
    </r>
  </si>
  <si>
    <t xml:space="preserve">Document formalisant la politique de l'établissement dans le domaine  </t>
  </si>
  <si>
    <t>Optimiser le traitement des effluents liquides organiques</t>
  </si>
  <si>
    <r>
      <t xml:space="preserve">E:Caractéristiques physico-chimiques des effluents </t>
    </r>
    <r>
      <rPr>
        <b/>
        <sz val="10"/>
        <color rgb="FFC00000"/>
        <rFont val="Arial"/>
        <family val="2"/>
      </rPr>
      <t>(DBO5, DCO, MES, débit…)</t>
    </r>
    <r>
      <rPr>
        <b/>
        <sz val="11"/>
        <color rgb="FFC00000"/>
        <rFont val="Arial"/>
        <family val="2"/>
      </rPr>
      <t xml:space="preserve"> par point d'émission avec le cas échéant la répartition temporelle
P: % des effluents traités</t>
    </r>
  </si>
  <si>
    <r>
      <rPr>
        <b/>
        <sz val="11"/>
        <color rgb="FF0070C0"/>
        <rFont val="Arial"/>
        <family val="2"/>
      </rPr>
      <t xml:space="preserve">E:repérage des réseaux </t>
    </r>
    <r>
      <rPr>
        <sz val="11"/>
        <color rgb="FF0070C0"/>
        <rFont val="Arial"/>
        <family val="2"/>
      </rPr>
      <t xml:space="preserve">
</t>
    </r>
    <r>
      <rPr>
        <b/>
        <sz val="11"/>
        <color rgb="FF0070C0"/>
        <rFont val="Arial"/>
        <family val="2"/>
      </rPr>
      <t>P: plan d'action de traitements des effluents</t>
    </r>
  </si>
  <si>
    <t>E: quantités de déchets non dangereux produits par site et par nature
P: % de déchets en filière et valorisés.</t>
  </si>
  <si>
    <t>E: tableau de bord par site et par nature des déchets non dangereux produits
P: plan d'action de tri, réutilisation, valorisation matière, valorisation énergétique des déchets</t>
  </si>
  <si>
    <t>E: quantités de déchets dangereux hors D.E.E.E. produits par site et par nature
P : Evaluation de la part des déchets dangereux traités par les filières adéquates</t>
  </si>
  <si>
    <t>E: tableau de bord par site et par nature des déchets dangereux hors D.E.E.E.
P : Plan d'action et tableau de bord par type de Déchets Dangereux hors D.E.E.E.</t>
  </si>
  <si>
    <t>E: quantités de déchets DEEE produits par site et par nature
P : Part des DEEE recyclés et/ou réutilisés par site et par nature</t>
  </si>
  <si>
    <t>E: tableau de bord par site et par nature des déchets dangereux D.E.E.E.
P : Plan d'action et tableau de bord par type de Déchets Dangereux  D.E.E.E.</t>
  </si>
  <si>
    <r>
      <rPr>
        <b/>
        <sz val="11"/>
        <color rgb="FFC00000"/>
        <rFont val="Arial"/>
        <family val="2"/>
      </rPr>
      <t xml:space="preserve">E:Caractéristiques physico-chimiques des émissions </t>
    </r>
    <r>
      <rPr>
        <b/>
        <sz val="10"/>
        <color rgb="FFC00000"/>
        <rFont val="Arial"/>
        <family val="2"/>
      </rPr>
      <t xml:space="preserve">(SO2, NOx, Dioxines, débit…) </t>
    </r>
    <r>
      <rPr>
        <b/>
        <sz val="11"/>
        <color rgb="FFC00000"/>
        <rFont val="Arial"/>
        <family val="2"/>
      </rPr>
      <t>par point d'émission avec le cas échéant la répartition temporelle</t>
    </r>
    <r>
      <rPr>
        <sz val="11"/>
        <color rgb="FFC00000"/>
        <rFont val="Arial"/>
        <family val="2"/>
      </rPr>
      <t xml:space="preserve">
</t>
    </r>
    <r>
      <rPr>
        <b/>
        <sz val="11"/>
        <color rgb="FFC00000"/>
        <rFont val="Arial"/>
        <family val="2"/>
      </rPr>
      <t>P: % des émissions traités</t>
    </r>
  </si>
  <si>
    <r>
      <t xml:space="preserve">E: inventaire des points d'émissions
 tableau de bord par site des émissions
P: </t>
    </r>
    <r>
      <rPr>
        <b/>
        <i/>
        <sz val="11"/>
        <color rgb="FF0070C0"/>
        <rFont val="Arial"/>
        <family val="2"/>
      </rPr>
      <t>(Tableau de bord et ?)</t>
    </r>
    <r>
      <rPr>
        <b/>
        <sz val="11"/>
        <color rgb="FF0070C0"/>
        <rFont val="Arial"/>
        <family val="2"/>
      </rPr>
      <t>plan d'action de traitements des émissions</t>
    </r>
  </si>
  <si>
    <r>
      <t xml:space="preserve">Document formalisant la politique de l'établissement dans le domaine de la </t>
    </r>
    <r>
      <rPr>
        <b/>
        <u/>
        <sz val="11"/>
        <color rgb="FF0070C0"/>
        <rFont val="Arial"/>
        <family val="2"/>
      </rPr>
      <t>biodiversité.</t>
    </r>
  </si>
  <si>
    <t>E : % de voiries et parkings / Total des EV
P : % des espaces traités de façon durable / total.</t>
  </si>
  <si>
    <r>
      <rPr>
        <b/>
        <sz val="11"/>
        <color rgb="FF0070C0"/>
        <rFont val="Arial"/>
        <family val="2"/>
      </rPr>
      <t>E : Typologie des espaces par nature/site, des intrants et des déchets. Inventaire de la biodiversité par habitat et espèce/ site. 
P : Plan d'action. Cahiers des charges si externalisation</t>
    </r>
    <r>
      <rPr>
        <sz val="11"/>
        <color rgb="FF0070C0"/>
        <rFont val="Arial"/>
        <family val="2"/>
      </rPr>
      <t xml:space="preserve">
</t>
    </r>
  </si>
  <si>
    <r>
      <t>Mettre en place une gestion durable des</t>
    </r>
    <r>
      <rPr>
        <u/>
        <sz val="12"/>
        <color indexed="8"/>
        <rFont val="Arial"/>
        <family val="2"/>
      </rPr>
      <t xml:space="preserve"> milieux naturels</t>
    </r>
  </si>
  <si>
    <t>E: Superficie et part de milieux naturels couverte par une mesure de protection
P: part des milieux naturels soumis à un plan de gestion</t>
  </si>
  <si>
    <r>
      <rPr>
        <b/>
        <sz val="11"/>
        <color rgb="FF0070C0"/>
        <rFont val="Arial"/>
        <family val="2"/>
      </rPr>
      <t xml:space="preserve">E: Typologie des espaces par site. Inventaire de la </t>
    </r>
    <r>
      <rPr>
        <b/>
        <u/>
        <sz val="11"/>
        <color rgb="FF0070C0"/>
        <rFont val="Arial"/>
        <family val="2"/>
      </rPr>
      <t xml:space="preserve">biodiversité </t>
    </r>
    <r>
      <rPr>
        <b/>
        <sz val="11"/>
        <color rgb="FF0070C0"/>
        <rFont val="Arial"/>
        <family val="2"/>
      </rPr>
      <t>par habitat et espèce/ site.
P : Rapport de diagnostic des pratiques d'entretien des</t>
    </r>
    <r>
      <rPr>
        <b/>
        <u/>
        <sz val="11"/>
        <color rgb="FF0070C0"/>
        <rFont val="Arial"/>
        <family val="2"/>
      </rPr>
      <t xml:space="preserve"> milieux naturels</t>
    </r>
    <r>
      <rPr>
        <b/>
        <sz val="11"/>
        <color rgb="FF0070C0"/>
        <rFont val="Arial"/>
        <family val="2"/>
      </rPr>
      <t xml:space="preserve">
Plan d'action.</t>
    </r>
    <r>
      <rPr>
        <sz val="11"/>
        <color rgb="FF0070C0"/>
        <rFont val="Arial"/>
        <family val="2"/>
      </rPr>
      <t xml:space="preserve">
</t>
    </r>
    <r>
      <rPr>
        <b/>
        <sz val="11"/>
        <color rgb="FF0070C0"/>
        <rFont val="Arial"/>
        <family val="2"/>
      </rPr>
      <t>Cahiers des charges si externalisation</t>
    </r>
  </si>
  <si>
    <t>5 - AXE POLITIQUE SOCIALE ET ANCRAGE TERRITORIAL</t>
  </si>
  <si>
    <t>Rubrique</t>
  </si>
  <si>
    <t>Politique sociale</t>
  </si>
  <si>
    <r>
      <t xml:space="preserve">Bilan social ou équivalent
</t>
    </r>
    <r>
      <rPr>
        <i/>
        <sz val="10"/>
        <color rgb="FF000000"/>
        <rFont val="Arial"/>
        <family val="2"/>
      </rPr>
      <t/>
    </r>
  </si>
  <si>
    <r>
      <t xml:space="preserve">Mise en place d'actions en faveur de la </t>
    </r>
    <r>
      <rPr>
        <u/>
        <sz val="12"/>
        <color indexed="8"/>
        <rFont val="Arial"/>
        <family val="2"/>
      </rPr>
      <t xml:space="preserve">parité </t>
    </r>
    <r>
      <rPr>
        <sz val="12"/>
        <color indexed="8"/>
        <rFont val="Arial"/>
        <family val="2"/>
      </rPr>
      <t>dans le recrutement et la promotion des personnels</t>
    </r>
  </si>
  <si>
    <t xml:space="preserve">Bilan social ou équivalent </t>
  </si>
  <si>
    <r>
      <t xml:space="preserve">Mise en place d'actions en faveur de la </t>
    </r>
    <r>
      <rPr>
        <u/>
        <sz val="12"/>
        <color indexed="8"/>
        <rFont val="Arial"/>
        <family val="2"/>
      </rPr>
      <t xml:space="preserve">diversité </t>
    </r>
    <r>
      <rPr>
        <sz val="12"/>
        <color indexed="8"/>
        <rFont val="Arial"/>
        <family val="2"/>
      </rPr>
      <t>dans le recrutement et la promotion des personnels</t>
    </r>
  </si>
  <si>
    <r>
      <t xml:space="preserve">E : % de personnels </t>
    </r>
    <r>
      <rPr>
        <b/>
        <sz val="10"/>
        <color rgb="FFC00000"/>
        <rFont val="Arial"/>
        <family val="2"/>
      </rPr>
      <t>(séniors/ jeunes/ en situation de handicap)</t>
    </r>
    <r>
      <rPr>
        <b/>
        <sz val="11"/>
        <color rgb="FFC00000"/>
        <rFont val="Arial"/>
        <family val="2"/>
      </rPr>
      <t xml:space="preserve">
P : % de personnels </t>
    </r>
    <r>
      <rPr>
        <b/>
        <sz val="10"/>
        <color rgb="FFC00000"/>
        <rFont val="Arial"/>
        <family val="2"/>
      </rPr>
      <t>(idem)</t>
    </r>
    <r>
      <rPr>
        <b/>
        <sz val="11"/>
        <color rgb="FFC00000"/>
        <rFont val="Arial"/>
        <family val="2"/>
      </rPr>
      <t xml:space="preserve"> par catégories
</t>
    </r>
    <r>
      <rPr>
        <i/>
        <sz val="10"/>
        <color rgb="FF000000"/>
        <rFont val="Arial"/>
        <family val="2"/>
      </rPr>
      <t/>
    </r>
  </si>
  <si>
    <r>
      <t xml:space="preserve">Bilan de la mise en oeuvre de la charte de la diversité
</t>
    </r>
    <r>
      <rPr>
        <i/>
        <sz val="10"/>
        <color rgb="FF000000"/>
        <rFont val="Arial"/>
        <family val="2"/>
      </rPr>
      <t/>
    </r>
  </si>
  <si>
    <t>Extrait du bilan social présentant la politique de formation ou équivalent</t>
  </si>
  <si>
    <t>Formation professionnelle des personnels</t>
  </si>
  <si>
    <r>
      <t xml:space="preserve">E : budget de formation % masse salariale
P : % de personnels par catégories ayant bénéficié de journée(s) de formation /an
</t>
    </r>
    <r>
      <rPr>
        <sz val="11"/>
        <rFont val="Arial"/>
        <family val="2"/>
      </rPr>
      <t/>
    </r>
  </si>
  <si>
    <t>Plan de formation détaillé</t>
  </si>
  <si>
    <t>Valorisation des compétences des personnels permettant la mobilité</t>
  </si>
  <si>
    <t>E : nbre de promotions, de mobilité interne, VAE et VAP.
P : % de mobilités satisfaites par rapport à l'offre</t>
  </si>
  <si>
    <t>Bilan social ou équivalent</t>
  </si>
  <si>
    <t>Rapport du CHSCT ou équivalent</t>
  </si>
  <si>
    <t>5 - AXE POLITIQUE SOCIALE ET ANCRAGE TERRITORIAL - suite</t>
  </si>
  <si>
    <t xml:space="preserve">Mise en place d'une politique de prévention, de sécurité et de santé </t>
  </si>
  <si>
    <r>
      <t xml:space="preserve">E : existence d'un CHSCT actif
P : Existence et suivi du document unique </t>
    </r>
    <r>
      <rPr>
        <b/>
        <sz val="10"/>
        <color rgb="FFC00000"/>
        <rFont val="Arial"/>
        <family val="2"/>
      </rPr>
      <t>(DUERP)</t>
    </r>
    <r>
      <rPr>
        <b/>
        <sz val="11"/>
        <color rgb="FFC00000"/>
        <rFont val="Arial"/>
        <family val="2"/>
      </rPr>
      <t xml:space="preserve"> et plan de prévention</t>
    </r>
  </si>
  <si>
    <t>PV publiés du CHS-CT</t>
  </si>
  <si>
    <t>Mise en place d'une politique de qualité de vie</t>
  </si>
  <si>
    <t>E : existence d'un plan d'action de mise en place d'une politique de qualité de vie auprès des personnels et des étudiants
P : Enquête de satisfaction auprès des personnels et des étudiants</t>
  </si>
  <si>
    <t>Rapport d'activité du "service d'action social"</t>
  </si>
  <si>
    <t>Document formalisant la politique d'égalité des chances</t>
  </si>
  <si>
    <r>
      <t>Mise en place d'une politique d'</t>
    </r>
    <r>
      <rPr>
        <u/>
        <sz val="12"/>
        <color indexed="8"/>
        <rFont val="Arial"/>
        <family val="2"/>
      </rPr>
      <t>égalité des chances</t>
    </r>
    <r>
      <rPr>
        <sz val="12"/>
        <color indexed="8"/>
        <rFont val="Arial"/>
        <family val="2"/>
      </rPr>
      <t xml:space="preserve"> pour tous les étudiants dès leur admission dans l'établissement  jusqu'à  leur insertion professionnelle</t>
    </r>
  </si>
  <si>
    <r>
      <t xml:space="preserve">E : nombre d'étudiants boursiers
P : taux d'insertion </t>
    </r>
    <r>
      <rPr>
        <b/>
        <sz val="10"/>
        <color rgb="FFC00000"/>
        <rFont val="Arial"/>
        <family val="2"/>
      </rPr>
      <t>(professionnelle, autre...)</t>
    </r>
    <r>
      <rPr>
        <b/>
        <sz val="11"/>
        <color rgb="FFC00000"/>
        <rFont val="Arial"/>
        <family val="2"/>
      </rPr>
      <t xml:space="preserve"> des étudiants par filières</t>
    </r>
  </si>
  <si>
    <t>Rapport d'activité du service d'aide aux étudiants</t>
  </si>
  <si>
    <t>Mise en place d'action(s) et de services en faveur de l'accueil et l'intégration des étudiants internationaux</t>
  </si>
  <si>
    <t>E : % d'étudiants internationaux
P : % de réussite des étudiants internationaux par catégories</t>
  </si>
  <si>
    <t xml:space="preserve">Rapport d'activité du service relations inernationales. </t>
  </si>
  <si>
    <t>Mise en place de services d'aide aux étudiants (offres d'emploi, bourses, fonds de solidarité ...)</t>
  </si>
  <si>
    <t>E : existence d'un service dédié aux services aux étudiants
P : enquêtes de satisfaction auprès des étudiants</t>
  </si>
  <si>
    <t>Ancrage territorial</t>
  </si>
  <si>
    <r>
      <t>Document stratégique de l'établissement relatif à ce point</t>
    </r>
    <r>
      <rPr>
        <b/>
        <sz val="11"/>
        <color rgb="FF000000"/>
        <rFont val="Arial"/>
        <family val="2"/>
        <charset val="1"/>
      </rPr>
      <t/>
    </r>
  </si>
  <si>
    <t xml:space="preserve">Implication de l'établissement sur ses territoires  au travers de sa politique DD&amp;RS  et engagement vis-à-vis de la collectivité dans sa politique DD&amp;RS. </t>
  </si>
  <si>
    <r>
      <t xml:space="preserve">E : nombre de projets transversaux </t>
    </r>
    <r>
      <rPr>
        <b/>
        <sz val="10"/>
        <color rgb="FFC00000"/>
        <rFont val="Arial"/>
        <family val="2"/>
      </rPr>
      <t>(collectivité-établissement)</t>
    </r>
    <r>
      <rPr>
        <b/>
        <sz val="11"/>
        <color rgb="FFC00000"/>
        <rFont val="Arial"/>
        <family val="2"/>
      </rPr>
      <t xml:space="preserve"> /an au sein du territoire
P : Existence d'une instance stratégique intégrant le DD&amp;RS entre l'établlissement et la collectivité </t>
    </r>
  </si>
  <si>
    <t>Schéma local ESR ou similaire incluant le DD&amp;RS</t>
  </si>
  <si>
    <t xml:space="preserve">Nécessité indicateur(s) </t>
  </si>
  <si>
    <t>Réglementation</t>
  </si>
  <si>
    <t>Objectif SNDD</t>
  </si>
  <si>
    <t>Variable soumise à</t>
  </si>
  <si>
    <t>non</t>
  </si>
  <si>
    <t>indicateur requis</t>
  </si>
  <si>
    <t>indicateur non requis</t>
  </si>
  <si>
    <t>indicateur réglementaire</t>
  </si>
  <si>
    <t>indicateur SNDD</t>
  </si>
  <si>
    <t>Où trouver le document source?</t>
  </si>
  <si>
    <t>Site du label</t>
  </si>
  <si>
    <t>Stratégie ou politique DD&amp;RS</t>
  </si>
  <si>
    <t>Equilibre des 5 axes</t>
  </si>
  <si>
    <t>Plaquette institutionnelle</t>
  </si>
  <si>
    <t>Règlement des frais de candidature engagé</t>
  </si>
  <si>
    <t>Modèle de dossier  de candidature numérique</t>
  </si>
  <si>
    <t>Pratiques de l'établissement par axe</t>
  </si>
  <si>
    <t>Documents au format PDF</t>
  </si>
  <si>
    <t>Fiche pratiques format PDF</t>
  </si>
  <si>
    <t>Copie écran format jpeg</t>
  </si>
  <si>
    <t>Sous dossier axe 2: variables stratégiques et opérationnelles</t>
  </si>
  <si>
    <r>
      <rPr>
        <b/>
        <sz val="11"/>
        <color theme="1"/>
        <rFont val="Calibri"/>
        <family val="2"/>
        <scheme val="minor"/>
      </rPr>
      <t>Nom du fichier excel</t>
    </r>
    <r>
      <rPr>
        <sz val="11"/>
        <color theme="1"/>
        <rFont val="Calibri"/>
        <family val="2"/>
        <scheme val="minor"/>
      </rPr>
      <t>: Diagnostic_REA_LabelDD&amp;RS</t>
    </r>
  </si>
  <si>
    <t>Arborescence documentaire - dossiers et sous-dossiers</t>
  </si>
  <si>
    <t>RESULTAT DU DIAGNOSTIC avant justifications</t>
  </si>
  <si>
    <t>RESULTAT DU DIAGNOSTIC après justifications</t>
  </si>
  <si>
    <t>somme</t>
  </si>
  <si>
    <t>max</t>
  </si>
  <si>
    <r>
      <rPr>
        <b/>
        <sz val="11"/>
        <color theme="1"/>
        <rFont val="Calibri"/>
        <family val="2"/>
        <scheme val="minor"/>
      </rPr>
      <t>"Check list" des documents à fournir pour la candidature au label DD&amp;RS</t>
    </r>
    <r>
      <rPr>
        <sz val="11"/>
        <color theme="1"/>
        <rFont val="Calibri"/>
        <family val="2"/>
        <scheme val="minor"/>
      </rPr>
      <t xml:space="preserve">
</t>
    </r>
    <r>
      <rPr>
        <sz val="10"/>
        <color theme="1"/>
        <rFont val="Calibri"/>
        <family val="2"/>
        <scheme val="minor"/>
      </rPr>
      <t>Ce document pratique permet à l’établissement candidat au label de vérifier la présence et le format des informations qui devront être envoyées au Comité de labellisation pour respecter les critères de recevabilité et d’éligibilité. Lorsque le dossier est complet l'étiquette "Dossier de candidature complet" s'affiche ci-dessous</t>
    </r>
  </si>
  <si>
    <t>Document renseigné/versé au dossier?</t>
  </si>
  <si>
    <r>
      <t xml:space="preserve">Stratégie DD&amp;RS de l'établissement:  traduction en objectifs, moyens et actions à court/moyen terme de la politique globale DD&amp;RS de l'établissement à mener avec les parties prenantes </t>
    </r>
    <r>
      <rPr>
        <b/>
        <sz val="10"/>
        <color rgb="FF0070C0"/>
        <rFont val="Arial"/>
        <family val="2"/>
      </rPr>
      <t>(cf document des parties prenantes)</t>
    </r>
    <r>
      <rPr>
        <b/>
        <sz val="11"/>
        <color rgb="FF0070C0"/>
        <rFont val="Arial"/>
        <family val="2"/>
      </rPr>
      <t xml:space="preserve">.  </t>
    </r>
    <r>
      <rPr>
        <b/>
        <sz val="10"/>
        <color rgb="FF0070C0"/>
        <rFont val="Arial"/>
        <family val="2"/>
      </rPr>
      <t>Pour le niveau 3 il intégrera à minima les objectifs et les actions listées au niveau 3 de toutes les variables stratégiques du référentiel</t>
    </r>
  </si>
  <si>
    <t>*Les actions DD&amp;RS sont présentes dans le rapport annuel d'activité ou dans un rapport dédié public</t>
  </si>
  <si>
    <t>Réglementaire</t>
  </si>
  <si>
    <t>Objectifs canevas Plan Vert</t>
  </si>
  <si>
    <t>* Présence d'un Bilan gaz à effet de serre. il est réalisé à maxima tous les trois ans et est accompagné d'un plan d'action formalisé (cf Loi Grenelle II, 10 juillet 2010)</t>
  </si>
  <si>
    <t xml:space="preserve">*Règlementation thermique 2012 (RT 2012) dans le cadre de la loi Grenelle II </t>
  </si>
  <si>
    <t>*article L 541-2 du code de l’environnement : « toute personne qui produit ou détient des déchets dans des conditions de nature à produire des effets nocifs […] et, d'une façon générale, à porter atteinte à la santé de l'homme et à l'environnement, est tenue d'en assurer ou d'en faire assurer l'élimination, dans des conditions propres à éviter lesdits effets ».</t>
  </si>
  <si>
    <t>*100% des effluents en filière</t>
  </si>
  <si>
    <t>*100% des déchets en filière
*75% des déchets valorisés</t>
  </si>
  <si>
    <t>*Sensibiliser 100% des nouveaux étudiants aux risques liés à la consommation d’alcool et de stupéfiants</t>
  </si>
  <si>
    <r>
      <rPr>
        <sz val="10"/>
        <color rgb="FF00B050"/>
        <rFont val="Arial"/>
        <family val="2"/>
      </rPr>
      <t>*Existence d'un comité DD composé à minima d'un membre du comité de direction (secrétaire général de préférence), d'un enseignant/chercheur, d'un partenaire extérieur, d'un étudiant (ou asso étudiante) et du référent DD</t>
    </r>
    <r>
      <rPr>
        <sz val="10"/>
        <color indexed="10"/>
        <rFont val="Arial"/>
        <family val="2"/>
      </rPr>
      <t xml:space="preserve">
</t>
    </r>
  </si>
  <si>
    <r>
      <rPr>
        <sz val="10"/>
        <color rgb="FF00B050"/>
        <rFont val="Arial"/>
        <family val="2"/>
      </rPr>
      <t>*100% des programmes pédagogiques intégrent  les enjeux DD&amp;RS</t>
    </r>
    <r>
      <rPr>
        <sz val="10"/>
        <color indexed="8"/>
        <rFont val="Arial"/>
        <family val="2"/>
      </rPr>
      <t xml:space="preserve">
</t>
    </r>
  </si>
  <si>
    <r>
      <rPr>
        <sz val="10"/>
        <color rgb="FF00B050"/>
        <rFont val="Arial"/>
        <family val="2"/>
      </rPr>
      <t xml:space="preserve">
*Présence d'un tronc commun de connaissance DD&amp;RS</t>
    </r>
    <r>
      <rPr>
        <sz val="10"/>
        <color indexed="10"/>
        <rFont val="Arial"/>
        <family val="2"/>
      </rPr>
      <t xml:space="preserve">
</t>
    </r>
  </si>
  <si>
    <r>
      <t xml:space="preserve">
</t>
    </r>
    <r>
      <rPr>
        <sz val="10"/>
        <color rgb="FF00B050"/>
        <rFont val="Arial"/>
        <family val="2"/>
      </rPr>
      <t>* Mise à disposition d'une formation en DD&amp;RS pour le personnel enseignant et non enseignant</t>
    </r>
    <r>
      <rPr>
        <sz val="10"/>
        <color indexed="8"/>
        <rFont val="Arial"/>
        <family val="2"/>
      </rPr>
      <t xml:space="preserve">
</t>
    </r>
    <r>
      <rPr>
        <b/>
        <u/>
        <sz val="9"/>
        <color indexed="8"/>
        <rFont val="Arial"/>
        <family val="2"/>
      </rPr>
      <t/>
    </r>
  </si>
  <si>
    <r>
      <t xml:space="preserve">
</t>
    </r>
    <r>
      <rPr>
        <sz val="10"/>
        <color rgb="FF00B050"/>
        <rFont val="Arial"/>
        <family val="2"/>
      </rPr>
      <t>*30% des actions de solidarité et de coopération doivent être menées vers les pays en développement.</t>
    </r>
  </si>
  <si>
    <r>
      <rPr>
        <sz val="10"/>
        <color rgb="FF00B050"/>
        <rFont val="Arial"/>
        <family val="2"/>
      </rPr>
      <t>*Existence d'un groupe de recherche interdisciplinaire sur le DD&amp;RS</t>
    </r>
    <r>
      <rPr>
        <sz val="10"/>
        <color indexed="8"/>
        <rFont val="Arial"/>
        <family val="2"/>
      </rPr>
      <t xml:space="preserve">
</t>
    </r>
  </si>
  <si>
    <r>
      <t xml:space="preserve">
</t>
    </r>
    <r>
      <rPr>
        <sz val="10"/>
        <color rgb="FF00B050"/>
        <rFont val="Arial"/>
        <family val="2"/>
      </rPr>
      <t>*15% minimum des projets de recherche sont liés au DD&amp;RS</t>
    </r>
  </si>
  <si>
    <r>
      <t xml:space="preserve">
</t>
    </r>
    <r>
      <rPr>
        <sz val="10"/>
        <color rgb="FF00B050"/>
        <rFont val="Arial"/>
        <family val="2"/>
      </rPr>
      <t>*Participation de chercheurs à une plate-forme d'échange nationale de connaissance autour du DD&amp;RS
*Partenariat de recherche avec d'autres types d'établissements</t>
    </r>
  </si>
  <si>
    <r>
      <rPr>
        <sz val="10"/>
        <color rgb="FF00B050"/>
        <rFont val="Arial"/>
        <family val="2"/>
      </rPr>
      <t xml:space="preserve">* Impliquer à minima toutes les parties prenantes internes pour définir le  plan d'actions de réduction des GES </t>
    </r>
    <r>
      <rPr>
        <sz val="10"/>
        <color indexed="8"/>
        <rFont val="Arial"/>
        <family val="2"/>
      </rPr>
      <t xml:space="preserve">
</t>
    </r>
    <r>
      <rPr>
        <b/>
        <u/>
        <sz val="9"/>
        <color indexed="8"/>
        <rFont val="Arial"/>
        <family val="2"/>
      </rPr>
      <t/>
    </r>
  </si>
  <si>
    <r>
      <rPr>
        <sz val="10"/>
        <color rgb="FF00B050"/>
        <rFont val="Arial"/>
        <family val="2"/>
      </rPr>
      <t>* Les Bâtiments rénovés dans l'année auront l'étiquette B minimum sur les étiquettes énergie et climat.</t>
    </r>
    <r>
      <rPr>
        <sz val="10"/>
        <color indexed="8"/>
        <rFont val="Arial"/>
        <family val="2"/>
      </rPr>
      <t xml:space="preserve">
</t>
    </r>
  </si>
  <si>
    <r>
      <t xml:space="preserve">
</t>
    </r>
    <r>
      <rPr>
        <sz val="10"/>
        <color rgb="FF00B050"/>
        <rFont val="Arial"/>
        <family val="2"/>
      </rPr>
      <t xml:space="preserve">*100% de bois (mobilier..) et papier certifiés durable
* Poids minima de 30% pour les critères sociaux et environnementaux dans les achats (fournitures, prestations de services..)
*20% de produits bio et locaux en valeur dans la restauration collective si elle est sous contrôle (interne ou prestataire) de l'établissement
</t>
    </r>
    <r>
      <rPr>
        <sz val="10"/>
        <color indexed="8"/>
        <rFont val="Arial"/>
        <family val="2"/>
      </rPr>
      <t xml:space="preserve">
</t>
    </r>
  </si>
  <si>
    <r>
      <t xml:space="preserve">
</t>
    </r>
    <r>
      <rPr>
        <sz val="10"/>
        <color rgb="FF00B050"/>
        <rFont val="Arial"/>
        <family val="2"/>
      </rPr>
      <t>Etre en dessous de la consommation d’eau moyenne d’un établissement (entre 3 m3 (salle de classe) et 6 m3 (laboratoire) par an et par élève temps plein).</t>
    </r>
    <r>
      <rPr>
        <sz val="10"/>
        <color indexed="8"/>
        <rFont val="Arial"/>
        <family val="2"/>
      </rPr>
      <t xml:space="preserve">
</t>
    </r>
  </si>
  <si>
    <r>
      <t xml:space="preserve">
</t>
    </r>
    <r>
      <rPr>
        <sz val="10"/>
        <color rgb="FF00B050"/>
        <rFont val="Arial"/>
        <family val="2"/>
      </rPr>
      <t xml:space="preserve">* vérification du statut de la zone sur laquelle est construit l'établissement (cf PLU), de la présence éventuelle d'une aire de captage et de la réglementation en relation avec la/les zone(s) cadastrale(s) identifiées. </t>
    </r>
    <r>
      <rPr>
        <sz val="10"/>
        <color indexed="8"/>
        <rFont val="Arial"/>
        <family val="2"/>
      </rPr>
      <t xml:space="preserve">
</t>
    </r>
  </si>
  <si>
    <r>
      <rPr>
        <sz val="10"/>
        <color indexed="10"/>
        <rFont val="Arial"/>
        <family val="2"/>
      </rPr>
      <t xml:space="preserve">
</t>
    </r>
    <r>
      <rPr>
        <sz val="10"/>
        <color indexed="8"/>
        <rFont val="Arial"/>
        <family val="2"/>
      </rPr>
      <t xml:space="preserve">
</t>
    </r>
    <r>
      <rPr>
        <sz val="10"/>
        <color rgb="FF00B050"/>
        <rFont val="Arial"/>
        <family val="2"/>
      </rPr>
      <t>* taux de particules fines dans l'air PM 2,5&lt;
10 microgrammes</t>
    </r>
  </si>
  <si>
    <r>
      <t xml:space="preserve">
</t>
    </r>
    <r>
      <rPr>
        <sz val="10"/>
        <rFont val="Arial"/>
        <family val="2"/>
      </rPr>
      <t xml:space="preserve">
</t>
    </r>
    <r>
      <rPr>
        <sz val="10"/>
        <color rgb="FF00B050"/>
        <rFont val="Arial"/>
        <family val="2"/>
      </rPr>
      <t xml:space="preserve">* 0% pesticides dans la gestion des espaces verts </t>
    </r>
    <r>
      <rPr>
        <sz val="10"/>
        <rFont val="Arial"/>
        <family val="2"/>
      </rPr>
      <t xml:space="preserve">
</t>
    </r>
  </si>
  <si>
    <r>
      <t xml:space="preserve">
*</t>
    </r>
    <r>
      <rPr>
        <sz val="10"/>
        <color rgb="FF00B050"/>
        <rFont val="Arial"/>
        <family val="2"/>
      </rPr>
      <t>100% des espaces verts gérés de manière écologique</t>
    </r>
    <r>
      <rPr>
        <sz val="10"/>
        <color indexed="8"/>
        <rFont val="Arial"/>
        <family val="2"/>
      </rPr>
      <t xml:space="preserve">
</t>
    </r>
  </si>
  <si>
    <r>
      <t xml:space="preserve">
</t>
    </r>
    <r>
      <rPr>
        <sz val="10"/>
        <color rgb="FF00B050"/>
        <rFont val="Arial"/>
        <family val="2"/>
      </rPr>
      <t>* Plan d'action de gestion de la biodiversité (espèces invasives, usage des sols, pollution, fragmentation, organisation de la fréquentation humaine..)</t>
    </r>
  </si>
  <si>
    <r>
      <t xml:space="preserve">
</t>
    </r>
    <r>
      <rPr>
        <sz val="10"/>
        <color rgb="FF00B050"/>
        <rFont val="Arial"/>
        <family val="2"/>
      </rPr>
      <t>* personnel de l'établissement représentatif de la diversité française</t>
    </r>
    <r>
      <rPr>
        <sz val="10"/>
        <color indexed="8"/>
        <rFont val="Arial"/>
        <family val="2"/>
      </rPr>
      <t xml:space="preserve"> 
</t>
    </r>
  </si>
  <si>
    <r>
      <rPr>
        <sz val="10"/>
        <color rgb="FF00B050"/>
        <rFont val="Arial"/>
        <family val="2"/>
      </rPr>
      <t xml:space="preserve">* 100% des personnels de l'établissement vivent au dessus du seuil de pauvreté
</t>
    </r>
    <r>
      <rPr>
        <sz val="10"/>
        <color indexed="8"/>
        <rFont val="Arial"/>
        <family val="2"/>
      </rPr>
      <t xml:space="preserve">
</t>
    </r>
    <r>
      <rPr>
        <sz val="10"/>
        <color rgb="FF00B050"/>
        <rFont val="Arial"/>
        <family val="2"/>
      </rPr>
      <t>*Participer à l’observatoire du bruit de l’agglomération quand celui-ci existe.</t>
    </r>
  </si>
  <si>
    <r>
      <rPr>
        <sz val="10"/>
        <color indexed="30"/>
        <rFont val="Arial"/>
        <family val="2"/>
      </rPr>
      <t xml:space="preserve">
</t>
    </r>
    <r>
      <rPr>
        <sz val="10"/>
        <color rgb="FF00B050"/>
        <rFont val="Arial"/>
        <family val="2"/>
      </rPr>
      <t>*Etre représentatif de la société française en termes de CSP, genre, minorité visible et handicap pour les étudiants</t>
    </r>
    <r>
      <rPr>
        <sz val="10"/>
        <color indexed="8"/>
        <rFont val="Arial"/>
        <family val="2"/>
      </rPr>
      <t xml:space="preserve">
</t>
    </r>
  </si>
  <si>
    <r>
      <t xml:space="preserve">
</t>
    </r>
    <r>
      <rPr>
        <sz val="10"/>
        <color rgb="FF00B050"/>
        <rFont val="Arial"/>
        <family val="2"/>
      </rPr>
      <t>*Une cellule par établissement entièrement dédiée à l'accueil et à l'intégration des étudiants étrangers (budget, salariés,
bureaux, objectifs propres).</t>
    </r>
  </si>
  <si>
    <r>
      <t xml:space="preserve">
</t>
    </r>
    <r>
      <rPr>
        <sz val="10"/>
        <color rgb="FF00B050"/>
        <rFont val="Arial"/>
        <family val="2"/>
      </rPr>
      <t>*100% des déchets en filière
*75% des déchets valorisés</t>
    </r>
    <r>
      <rPr>
        <u/>
        <sz val="10"/>
        <color indexed="8"/>
        <rFont val="Arial"/>
        <family val="2"/>
      </rPr>
      <t xml:space="preserve">
</t>
    </r>
  </si>
  <si>
    <r>
      <rPr>
        <sz val="10"/>
        <color rgb="FF00B050"/>
        <rFont val="Arial"/>
        <family val="2"/>
      </rPr>
      <t xml:space="preserve">* Consulter les parties prenantes internes et externes et en rendre compte au sein du document stratégique DD&amp;RS de l'établissement
* Signature d'une charte DD&amp;RS avec les parties prenantes
*Impliquer à minima un acteur du territoire dans la formation du personnel au DD&amp;RS
* Pour les établissements situés dans une agglomération de plus de 100 000 habitants: réaliser le Plan de déplacement en concertation avec une collectivité locale
* Etablir un partenariat avec la restauration collective externe (lorsqu'elle n'existe pas en interne) pour introduire un % d'aliments bio et/ou locaux
</t>
    </r>
    <r>
      <rPr>
        <u/>
        <sz val="10"/>
        <color indexed="8"/>
        <rFont val="Arial"/>
        <family val="2"/>
      </rPr>
      <t xml:space="preserve">
</t>
    </r>
    <r>
      <rPr>
        <sz val="10"/>
        <color indexed="8"/>
        <rFont val="Arial"/>
        <family val="2"/>
      </rPr>
      <t xml:space="preserve">
</t>
    </r>
  </si>
  <si>
    <r>
      <rPr>
        <sz val="9"/>
        <color rgb="FF00B050"/>
        <rFont val="Arial"/>
        <family val="2"/>
      </rPr>
      <t>*Afficher des objectifs de réduction de la consommation d'eau et d'énergie (notamment fossiles), d'émission de GES (CO2 ..) et de production de déchets à périmètre constant
* Afficher des objectifs en terme d'intégration du DD&amp;RS dans l'ensemble des cours en partenariat avec les responsables des formations et de la recherche
* Afficher des objectifs concernant le poids des indicateurs sociaux et environnementaux dans les clauses de marchés (achats)
*Afficher des objectifs pour la part d'aliments bio dans la restauration collective interne (restauration sous contrôle de l'établissement)
* Afficher des objectifs en matière de projets de recherche liés au DD&amp;RS
* Afficher des objectifs en matière de réhabiliation inclusive (énergétique, usages, environnement et économique) du bâti
*Afficher des objectifs en matière d'accessibilité sur le lieu de travail/d'enseignement/recherche
* Afficher des objectifs en matière de prévention en matière de santé et de sécurité sur le lieu de travail/étude/recherche
* Afficher des objectifs de partenariats de recherche et formation DD avec d'autres organisations (écoles, universités, entreprises, ONG..)
* Afficher des objectifs en termes d'échanges nationaux et internationaux de connaissance autour du DD&amp;RS
* Afficher des objectifs en termes d'actions de solidarité  vers les pays en développement</t>
    </r>
    <r>
      <rPr>
        <sz val="9"/>
        <color indexed="8"/>
        <rFont val="Arial"/>
        <family val="2"/>
      </rPr>
      <t xml:space="preserve">
</t>
    </r>
    <r>
      <rPr>
        <sz val="9"/>
        <color indexed="30"/>
        <rFont val="Arial"/>
        <family val="2"/>
      </rPr>
      <t/>
    </r>
  </si>
  <si>
    <t>*Conformité réglementaire aux normes d'hygiène, de sécurité et de santé. Elaboration du document unique annuel, existence d'un CHSCT (&gt;50 salariés)
*Décret du 17 mai 2006 relatif à l'accessibilité des établissements recevant du public codifié à l'article R 111-19-8 du code de la construction : avant le 1er janvier 2015, les établissements recevant du public doivent être accessibles aux personnes handicapées</t>
  </si>
  <si>
    <r>
      <rPr>
        <b/>
        <sz val="16"/>
        <color theme="1"/>
        <rFont val="Calibri"/>
        <family val="2"/>
        <scheme val="minor"/>
      </rPr>
      <t>LABEL DD&amp;RS</t>
    </r>
    <r>
      <rPr>
        <b/>
        <sz val="14"/>
        <color theme="1"/>
        <rFont val="Calibri"/>
        <family val="2"/>
        <scheme val="minor"/>
      </rPr>
      <t xml:space="preserve">
TABLEAU DES INDICATEURS ET DOCUMENTS D'APPUIS COMMUNS AUX ETABLISSEMENTS POUR CHAQUE VARIABLE DU REFERENTIEL DD&amp;RS
+ AIDE SUR LA REGLEMENTATION ET SUR LES OBJECTIFS DU CANEVAS PLAN VERT DU </t>
    </r>
    <r>
      <rPr>
        <b/>
        <u/>
        <sz val="14"/>
        <color theme="1"/>
        <rFont val="Calibri"/>
        <family val="2"/>
        <scheme val="minor"/>
      </rPr>
      <t>NIVEAU 3</t>
    </r>
    <r>
      <rPr>
        <b/>
        <sz val="14"/>
        <color theme="1"/>
        <rFont val="Calibri"/>
        <family val="2"/>
        <scheme val="minor"/>
      </rPr>
      <t xml:space="preserve"> DU REFERENTIEL DD&amp;RS</t>
    </r>
  </si>
  <si>
    <t xml:space="preserve">Sensibiliser et entraîner l'adhésion des personnels de l'établissement  et de ses étudiants dans une dynamique de pratiques durables                                                                                                                           </t>
  </si>
  <si>
    <t>Format</t>
  </si>
  <si>
    <t>Nécessité document(s) appui</t>
  </si>
  <si>
    <t xml:space="preserve">Note de synthèse de la démarche DD&amp;RS
</t>
  </si>
  <si>
    <t>Document de navigation dans l'arborescence documentaire</t>
  </si>
  <si>
    <t>Production de l'établissement candidat</t>
  </si>
  <si>
    <t>PDF</t>
  </si>
  <si>
    <t>"CV_personne_ressource"</t>
  </si>
  <si>
    <t>« Bon_de_commande »</t>
  </si>
  <si>
    <r>
      <t xml:space="preserve">Nom et emplacement </t>
    </r>
    <r>
      <rPr>
        <b/>
        <sz val="9"/>
        <rFont val="Calibri"/>
        <family val="2"/>
      </rPr>
      <t>(lien hypertexte)</t>
    </r>
    <r>
      <rPr>
        <b/>
        <sz val="11"/>
        <rFont val="Calibri"/>
        <family val="2"/>
      </rPr>
      <t xml:space="preserve"> du document dans le dossier de candidature numérique</t>
    </r>
  </si>
  <si>
    <r>
      <rPr>
        <sz val="10"/>
        <color rgb="FF00B050"/>
        <rFont val="Arial"/>
        <family val="2"/>
      </rPr>
      <t>* Dépasser les taux d'utilisation des transports en commun et circulations douces du territoire d'implantation
* neutralité carbone sur les déplacements (gestion établissement, enseignement et recherche)</t>
    </r>
    <r>
      <rPr>
        <sz val="10"/>
        <color indexed="8"/>
        <rFont val="Arial"/>
        <family val="2"/>
      </rPr>
      <t xml:space="preserve">
</t>
    </r>
  </si>
  <si>
    <t>Concerné/non concerné</t>
  </si>
  <si>
    <t>Ecart entre une variable stratégique et ses variables opérationnelles</t>
  </si>
  <si>
    <t>DOCUMENT: justifier ici l'éventuel choix d'un "document établissement" voire l'absence totale de document pour appuyer la variable (cases blanches)</t>
  </si>
  <si>
    <t>INDICATEURS: justifier ici l'éventuel choix d' "indicateurs établissement" voire l'absence totale d'indicateurs pour mesurer la variable (cases blanches)</t>
  </si>
  <si>
    <t>LES CINQ CRITERES D'ELIGIBILITE AU LABEL DD&amp;RS (cf GUIDE DU LABEL DD&amp;RS)</t>
  </si>
  <si>
    <t>1 - COHERENCE</t>
  </si>
  <si>
    <t>2 - PRESENCE DOCUMENT</t>
  </si>
  <si>
    <t>3 - PRESENCE INDICATEURS</t>
  </si>
  <si>
    <t>4 - EQUILIBRE DES 5 AXES</t>
  </si>
  <si>
    <t>5 - PRESENCE DES PRATIQUES</t>
  </si>
  <si>
    <t xml:space="preserve">COHERENCE: justifier dans les cases blanches l'éventuel non respect des règles de renseignement du référentiel CPU/CGE (cf notice d'utilisation du référentiel CGE/CPU) </t>
  </si>
  <si>
    <t>référentiel DD&amp;RS points i,ii et iii</t>
  </si>
  <si>
    <t>Pratiques</t>
  </si>
  <si>
    <t>Arborescence documentaire</t>
  </si>
  <si>
    <t>Présence pratiques requises</t>
  </si>
  <si>
    <t>Présence documents d'appuis</t>
  </si>
  <si>
    <t>Présence indicateurs</t>
  </si>
  <si>
    <t>Cohérence</t>
  </si>
  <si>
    <t>Vérification des pré-requis à une candidature au dispositif de labellisation</t>
  </si>
  <si>
    <t>variables stratégiques supérieures ou égales à 2?</t>
  </si>
  <si>
    <t>Veuillez répondre aux questions suivantes à l'aide du menu déroulant oui/non puis consulter le résultat en pied de page</t>
  </si>
  <si>
    <t>RESULTAT</t>
  </si>
  <si>
    <t>Votre établissement (auto-évaluation) ne respecte pas le seuil d'entrée au label. Merci de représenter votre candidature lorsque votre démarche DD&amp;RS sera plus matûre.</t>
  </si>
  <si>
    <t>Vous devez lire attentivement les documents cités dans la question 3, le dispositif de labellisation est une démarche collective dont la perennité repose sur le respect des engagements des parties.</t>
  </si>
  <si>
    <t>Votre établissement doit être à jour de ses contributions au dispositif de labellisation avant toute candidature de renouvellement de label.</t>
  </si>
  <si>
    <r>
      <rPr>
        <b/>
        <sz val="11"/>
        <color theme="1"/>
        <rFont val="Calibri"/>
        <family val="2"/>
        <scheme val="minor"/>
      </rPr>
      <t>Question 1</t>
    </r>
    <r>
      <rPr>
        <sz val="11"/>
        <color theme="1"/>
        <rFont val="Calibri"/>
        <family val="2"/>
        <scheme val="minor"/>
      </rPr>
      <t xml:space="preserve"> - Votre établissement est-il membre de l'une des Conférences françaises d'établissements d'enseignement supérieur suivantes: Conférence des Présidents d'Universités, Conférence des Grandes Ecoles, Conférence des Directeurs des Ecoles Françaises d'Ingénieur ?</t>
    </r>
  </si>
  <si>
    <r>
      <rPr>
        <b/>
        <sz val="11"/>
        <color theme="1"/>
        <rFont val="Calibri"/>
        <family val="2"/>
        <scheme val="minor"/>
      </rPr>
      <t>Question 2</t>
    </r>
    <r>
      <rPr>
        <sz val="11"/>
        <color theme="1"/>
        <rFont val="Calibri"/>
        <family val="2"/>
        <scheme val="minor"/>
      </rPr>
      <t xml:space="preserve"> - L'auto-évaluation récente (moins d'un an) de votre établissement réalisée à l'aide du référentiel DD&amp;RS CGE/CPU a-t-elle au moins</t>
    </r>
  </si>
  <si>
    <r>
      <rPr>
        <b/>
        <sz val="11"/>
        <color theme="1"/>
        <rFont val="Calibri"/>
        <family val="2"/>
        <scheme val="minor"/>
      </rPr>
      <t xml:space="preserve">Question 3 </t>
    </r>
    <r>
      <rPr>
        <sz val="11"/>
        <color theme="1"/>
        <rFont val="Calibri"/>
        <family val="2"/>
        <scheme val="minor"/>
      </rPr>
      <t>- Avez-vous fait une lecture attentive des documents "Guide du dispositif de labellisation" et "Engagements", les responsabilités réciproques Etablissement/Comité de labellisation sont elles claires pour votre établissement?</t>
    </r>
  </si>
  <si>
    <r>
      <rPr>
        <b/>
        <sz val="11"/>
        <color theme="1"/>
        <rFont val="Calibri"/>
        <family val="2"/>
        <scheme val="minor"/>
      </rPr>
      <t>Question 4</t>
    </r>
    <r>
      <rPr>
        <sz val="11"/>
        <color theme="1"/>
        <rFont val="Calibri"/>
        <family val="2"/>
        <scheme val="minor"/>
      </rPr>
      <t>: S'agit-il d'une demande de renouvellement de label?</t>
    </r>
  </si>
  <si>
    <r>
      <rPr>
        <b/>
        <sz val="11"/>
        <color theme="1"/>
        <rFont val="Calibri"/>
        <family val="2"/>
        <scheme val="minor"/>
      </rPr>
      <t>Question 4bis:</t>
    </r>
    <r>
      <rPr>
        <sz val="11"/>
        <color theme="1"/>
        <rFont val="Calibri"/>
        <family val="2"/>
        <scheme val="minor"/>
      </rPr>
      <t xml:space="preserve"> Votre établissement est-il à jour de ses contributions en temps (solde crédits-temps&gt;=0) et en euros?</t>
    </r>
  </si>
  <si>
    <t>Votre établissement ne valide pas les pré-requis à une candidature au dispositif de labellisation.</t>
  </si>
  <si>
    <t>Critères éligibilité</t>
  </si>
  <si>
    <r>
      <t xml:space="preserve">Référentiel DD&amp;RS </t>
    </r>
    <r>
      <rPr>
        <u/>
        <sz val="11"/>
        <color theme="1"/>
        <rFont val="Calibri"/>
        <family val="2"/>
        <scheme val="minor"/>
      </rPr>
      <t>de moins d’un an</t>
    </r>
  </si>
  <si>
    <r>
      <rPr>
        <b/>
        <sz val="12"/>
        <color rgb="FFC00000"/>
        <rFont val="Calibri"/>
        <family val="2"/>
        <scheme val="minor"/>
      </rPr>
      <t>Cet outil est un document "fil rouge" du dispositif opérationnel de labellisation</t>
    </r>
    <r>
      <rPr>
        <sz val="11"/>
        <color theme="1"/>
        <rFont val="Calibri"/>
        <family val="2"/>
        <scheme val="minor"/>
      </rPr>
      <t>, il suit  la progression d'une grande partie du processus de labellisation en passant tour à tour dans les mains de l'établissement candidat (ou potentiellement candidat: simulation), du chargé de mission label puis des auditeurs.</t>
    </r>
  </si>
  <si>
    <t>Document au format PDF</t>
  </si>
  <si>
    <t>seuil</t>
  </si>
  <si>
    <r>
      <rPr>
        <u/>
        <sz val="11"/>
        <color theme="1"/>
        <rFont val="Calibri"/>
        <family val="2"/>
        <scheme val="minor"/>
      </rPr>
      <t>Onglet "</t>
    </r>
    <r>
      <rPr>
        <b/>
        <u/>
        <sz val="11"/>
        <color rgb="FF00B0F0"/>
        <rFont val="Calibri"/>
        <family val="2"/>
        <scheme val="minor"/>
      </rPr>
      <t>Pré-requis candidature</t>
    </r>
    <r>
      <rPr>
        <u/>
        <sz val="11"/>
        <color theme="1"/>
        <rFont val="Calibri"/>
        <family val="2"/>
        <scheme val="minor"/>
      </rPr>
      <t>"</t>
    </r>
    <r>
      <rPr>
        <sz val="11"/>
        <color theme="1"/>
        <rFont val="Calibri"/>
        <family val="2"/>
        <scheme val="minor"/>
      </rPr>
      <t>: C'est un questionnaire qui permet à l'établissement potentiellement  candidat de vérifier le respect des pré-requis à une candidature au label</t>
    </r>
  </si>
  <si>
    <t>C - Description sommaire onglet par onglet</t>
  </si>
  <si>
    <t>Présentation de l'outil "Diagnostic Recevabilité/Eligibilité et d'Audit du Label DD&amp;RS"</t>
  </si>
  <si>
    <t>Les Onglets "Eligibilité", "Audit" et "Réglementation, docs, indicateurs" sont calqués sur l'architecture du référentiel DD&amp;RS CPU/CGE (les variables et les axes).
Les Onglets  qui comportent de la saisie d'information ont leur propre notice d'utilisation.</t>
  </si>
  <si>
    <r>
      <rPr>
        <u/>
        <sz val="11"/>
        <color theme="1"/>
        <rFont val="Calibri"/>
        <family val="2"/>
        <scheme val="minor"/>
      </rPr>
      <t>Onglet "</t>
    </r>
    <r>
      <rPr>
        <b/>
        <u/>
        <sz val="11"/>
        <color rgb="FF00B0F0"/>
        <rFont val="Calibri"/>
        <family val="2"/>
        <scheme val="minor"/>
      </rPr>
      <t>Eligibilité</t>
    </r>
    <r>
      <rPr>
        <u/>
        <sz val="11"/>
        <color theme="1"/>
        <rFont val="Calibri"/>
        <family val="2"/>
        <scheme val="minor"/>
      </rPr>
      <t>"</t>
    </r>
    <r>
      <rPr>
        <sz val="11"/>
        <color theme="1"/>
        <rFont val="Calibri"/>
        <family val="2"/>
        <scheme val="minor"/>
      </rPr>
      <t>: c'est un tableau en partie automatisé qui permet de vérifier les critères d'éligibilité du dossier de candidature (éligibilité de l'auto-évaluation faite avec le référentiel DD&amp;RS) ainsi que définis dans le paragraphe C.2.2 du "guide du dispositif de labellisation DD&amp;RS".</t>
    </r>
  </si>
  <si>
    <t xml:space="preserve">E : % hommes/femmes dans le total salariés par catégories,
P : % hommes/femmes dans les instances de gouvernance, et dans les postes d'encadrement, 
</t>
  </si>
  <si>
    <t>A - Etablissement audité</t>
  </si>
  <si>
    <t xml:space="preserve">A - 1 Coordonnées de l'établissement </t>
  </si>
  <si>
    <t>Nom de l'établissement</t>
  </si>
  <si>
    <t>Adresse</t>
  </si>
  <si>
    <t>A - 2 Contacts de l'établissement</t>
  </si>
  <si>
    <t>Nom</t>
  </si>
  <si>
    <t>Prénom</t>
  </si>
  <si>
    <t>Intitulé du poste occupé</t>
  </si>
  <si>
    <t>Tél</t>
  </si>
  <si>
    <t>Adresse mèl</t>
  </si>
  <si>
    <t>Statut</t>
  </si>
  <si>
    <t>La personne ressource et le correspondant établissement sont une seule et même personne</t>
  </si>
  <si>
    <t>oui/non</t>
  </si>
  <si>
    <t>Auditeur/pilote</t>
  </si>
  <si>
    <t>Auditeur</t>
  </si>
  <si>
    <t>Etablissement employeur ou d'étude</t>
  </si>
  <si>
    <t>Date de l'entretien d'audit</t>
  </si>
  <si>
    <t>Date d'envoi du rapport initial</t>
  </si>
  <si>
    <t>Date d'envoi du rapport final</t>
  </si>
  <si>
    <t>Auditeur étudiant</t>
  </si>
  <si>
    <t>Présents (oui/non)</t>
  </si>
  <si>
    <t>Equipe auditeurs</t>
  </si>
  <si>
    <t>Lieu</t>
  </si>
  <si>
    <t>L'entretien s'est déroulé en visioconférence</t>
  </si>
  <si>
    <t>remarques</t>
  </si>
  <si>
    <t>Adresse du site internet</t>
  </si>
  <si>
    <t>Nombre d'étudiants total</t>
  </si>
  <si>
    <t>Nombre de personnels</t>
  </si>
  <si>
    <t>Nombre de sites géographiques</t>
  </si>
  <si>
    <t>Nombre de M² total</t>
  </si>
  <si>
    <t>Nombre de M² SHON</t>
  </si>
  <si>
    <t>Nombre de disciplines</t>
  </si>
  <si>
    <t>Désignation de la variable</t>
  </si>
  <si>
    <t>Auto évaluation</t>
  </si>
  <si>
    <t>Evaluation rapport initial</t>
  </si>
  <si>
    <t>Evaluation rapport final</t>
  </si>
  <si>
    <t>Personne ressource</t>
  </si>
  <si>
    <t>Correspondant</t>
  </si>
  <si>
    <t>B - Les auditeurs</t>
  </si>
  <si>
    <t>D - Tableau des évaluations - Observations variables par variables</t>
  </si>
  <si>
    <t>A - 3 Contexte de l'établissement audité</t>
  </si>
  <si>
    <t xml:space="preserve">Commentaires éventuels sur l'organisation de cette étape: </t>
  </si>
  <si>
    <t>C - 2 L'entretien d'audit (cf D pour les évaluations et observations)</t>
  </si>
  <si>
    <t>C -  L'organisation de l'audit</t>
  </si>
  <si>
    <t>Observations générales sur l'axe formation:</t>
  </si>
  <si>
    <t>Observations générales sur l'axe gouvernance:</t>
  </si>
  <si>
    <t>Observations des auditeurs sur l'auto-évaluation (dossier et entretien) - Ecarts avérés</t>
  </si>
  <si>
    <t>Observations auditeurs après commentaires de l'établissement sur le rapport initial</t>
  </si>
  <si>
    <t>Observations générales sur l'axe recherche:</t>
  </si>
  <si>
    <t>Observations générales sur l'axe environnement:</t>
  </si>
  <si>
    <t xml:space="preserve">Description du contexte général et DD&amp;RS de l'établissement: </t>
  </si>
  <si>
    <t>Observations générales sur l'axe politique sociale et ancrage territorial:</t>
  </si>
  <si>
    <t>(qualité du dossier, qualité de la démarche DD&amp;RS, points forts, points à améliorer)</t>
  </si>
  <si>
    <t>avec les niveaux par axes suivants:</t>
  </si>
  <si>
    <t>E - Conclusion du rapport initial: observation générale sur la démarche DD&amp;RS de l'établissement et propositions</t>
  </si>
  <si>
    <t>G - Rapport final : synthèse détachable à destination du Comité de labellisation</t>
  </si>
  <si>
    <t>C- 1 Audit sur document (cf D pour les évaluations et observations)</t>
  </si>
  <si>
    <t>G- 1 Observation générale sur la démarche DD&amp;RS de l'établissement</t>
  </si>
  <si>
    <t xml:space="preserve">            En conclusion les auditeurs recommandent au comité de labellisation de</t>
  </si>
  <si>
    <t>G- 2 Label et niveaux des axes</t>
  </si>
  <si>
    <t>Activité de recherche interne</t>
  </si>
  <si>
    <t>Présents</t>
  </si>
  <si>
    <t>Statut auditeur</t>
  </si>
  <si>
    <r>
      <rPr>
        <b/>
        <sz val="12"/>
        <color theme="1"/>
        <rFont val="Calibri"/>
        <family val="2"/>
        <scheme val="minor"/>
      </rPr>
      <t>A - Objectifs de l'outil</t>
    </r>
    <r>
      <rPr>
        <sz val="11"/>
        <color theme="1"/>
        <rFont val="Calibri"/>
        <family val="2"/>
        <scheme val="minor"/>
      </rPr>
      <t xml:space="preserve">
1-  Permettre aux futurs candidats au Label de simuler/constituer un dossier complet et respectant les critères de recevabilité et d'éligibilité du Label
2 - Permettre au chargé de mission label d'évaluer rigoureusement la recevabilité et l'éligibilité d'un dossier de candidature.
3 -Permettre aux auditeurs de préparer  leurs audits dans la continuité de l'éligibilité d'une candidature d'établissement puis de rédiger,sur la base d'un modèle, le rapport d'audit.
</t>
    </r>
  </si>
  <si>
    <t>Statut/Intitulé du poste occupé</t>
  </si>
  <si>
    <t>G- 3 Durée de la labellisation</t>
  </si>
  <si>
    <t xml:space="preserve">Les auditeurs recommandent d'attribuer le label pour une durée de </t>
  </si>
  <si>
    <t>?</t>
  </si>
  <si>
    <t>ans</t>
  </si>
  <si>
    <t>PARAMETRES</t>
  </si>
  <si>
    <r>
      <rPr>
        <u/>
        <sz val="11"/>
        <color theme="1"/>
        <rFont val="Calibri"/>
        <family val="2"/>
        <scheme val="minor"/>
      </rPr>
      <t>Onglet "</t>
    </r>
    <r>
      <rPr>
        <b/>
        <u/>
        <sz val="11"/>
        <color theme="9"/>
        <rFont val="Calibri"/>
        <family val="2"/>
        <scheme val="minor"/>
      </rPr>
      <t>Synthèse détachable (final)</t>
    </r>
    <r>
      <rPr>
        <u/>
        <sz val="11"/>
        <color theme="1"/>
        <rFont val="Calibri"/>
        <family val="2"/>
        <scheme val="minor"/>
      </rPr>
      <t>"</t>
    </r>
    <r>
      <rPr>
        <sz val="11"/>
        <color theme="1"/>
        <rFont val="Calibri"/>
        <family val="2"/>
        <scheme val="minor"/>
      </rPr>
      <t>: c'est un modèle de synthèse détachable du rapport final à destination du Comité de labellisation.</t>
    </r>
    <r>
      <rPr>
        <b/>
        <sz val="11"/>
        <color theme="1"/>
        <rFont val="Calibri"/>
        <family val="2"/>
        <scheme val="minor"/>
      </rPr>
      <t xml:space="preserve"> Le rapport final envoyé à l'établissement inclut obligatoirement cette synthèse</t>
    </r>
    <r>
      <rPr>
        <sz val="11"/>
        <color theme="1"/>
        <rFont val="Calibri"/>
        <family val="2"/>
        <scheme val="minor"/>
      </rPr>
      <t>.</t>
    </r>
  </si>
  <si>
    <t>RENSEIGNE PAR L'ETABLISSEMENT CANDIDAT - VISE PAR LE CHARGE DE MISSION LABELLISATION …………. RENSEIGNE PAR L'ETABLISSEMENT CANDIDAT - VISE PAR LE CHARGE DE MISSION LABELLISATION …………. RENSEIGNE PAR L'ETABLISSEMENT CANDIDAT - VISE PAR LE CHARGE DE MISSION LABELLISATION …………. RENSEIGNE PAR L'ETABLISSEMENT CANDIDAT - VISE PAR LE CHARGE DE MISSION LABELLISATION</t>
  </si>
  <si>
    <t xml:space="preserve">Sensibiliser et entraîner l'adhésion des personnels de l'établissemeNt  et de ses étudiants dans une dynamique de pratiques durables                                                                                                                                                      </t>
  </si>
  <si>
    <t>Critères de recevabilité</t>
  </si>
  <si>
    <t>Seuil d'entrée au label</t>
  </si>
  <si>
    <t>Participation éclairée</t>
  </si>
  <si>
    <t>Qualité de membre d'une Conférence</t>
  </si>
  <si>
    <t>Solde non débiteur</t>
  </si>
  <si>
    <r>
      <rPr>
        <u/>
        <sz val="11"/>
        <color theme="1"/>
        <rFont val="Calibri"/>
        <family val="2"/>
        <scheme val="minor"/>
      </rPr>
      <t xml:space="preserve">Onglet </t>
    </r>
    <r>
      <rPr>
        <sz val="11"/>
        <color theme="1"/>
        <rFont val="Calibri"/>
        <family val="2"/>
        <scheme val="minor"/>
      </rPr>
      <t>"</t>
    </r>
    <r>
      <rPr>
        <b/>
        <u/>
        <sz val="11"/>
        <rFont val="Calibri"/>
        <family val="2"/>
        <scheme val="minor"/>
      </rPr>
      <t>Présentation de l'outi</t>
    </r>
    <r>
      <rPr>
        <b/>
        <sz val="11"/>
        <rFont val="Calibri"/>
        <family val="2"/>
        <scheme val="minor"/>
      </rPr>
      <t>l</t>
    </r>
    <r>
      <rPr>
        <sz val="11"/>
        <color theme="1"/>
        <rFont val="Calibri"/>
        <family val="2"/>
        <scheme val="minor"/>
      </rPr>
      <t>": Description des objectifs et de l'organisation de l'outil de diagnostic - des conseils d'utilisation précis sont intégrés aux onglets</t>
    </r>
  </si>
  <si>
    <r>
      <rPr>
        <b/>
        <sz val="12"/>
        <color theme="1"/>
        <rFont val="Calibri"/>
        <family val="2"/>
        <scheme val="minor"/>
      </rPr>
      <t>B - Un outil utilisé par qui et pour qui?</t>
    </r>
    <r>
      <rPr>
        <sz val="11"/>
        <color theme="1"/>
        <rFont val="Calibri"/>
        <family val="2"/>
        <scheme val="minor"/>
      </rPr>
      <t xml:space="preserve">
</t>
    </r>
    <r>
      <rPr>
        <b/>
        <sz val="11"/>
        <color theme="1"/>
        <rFont val="Calibri"/>
        <family val="2"/>
        <scheme val="minor"/>
      </rPr>
      <t>L'établissement candidat renseigne les onglets bleus</t>
    </r>
    <r>
      <rPr>
        <sz val="11"/>
        <color theme="1"/>
        <rFont val="Calibri"/>
        <family val="2"/>
        <scheme val="minor"/>
      </rPr>
      <t xml:space="preserve"> de l'outil dans l'ordre suivant: </t>
    </r>
    <r>
      <rPr>
        <u/>
        <sz val="11"/>
        <rFont val="Calibri"/>
        <family val="2"/>
        <scheme val="minor"/>
      </rPr>
      <t>"Pré-requis candidature", "Eligibilité" et "Check list"</t>
    </r>
    <r>
      <rPr>
        <sz val="11"/>
        <rFont val="Calibri"/>
        <family val="2"/>
        <scheme val="minor"/>
      </rPr>
      <t>.</t>
    </r>
    <r>
      <rPr>
        <sz val="11"/>
        <color theme="1"/>
        <rFont val="Calibri"/>
        <family val="2"/>
        <scheme val="minor"/>
      </rPr>
      <t xml:space="preserve"> Ces onglets renseignés font partie des pièces à fournir dans le dossier de candidature au label.
</t>
    </r>
    <r>
      <rPr>
        <b/>
        <sz val="11"/>
        <color theme="1"/>
        <rFont val="Calibri"/>
        <family val="2"/>
        <scheme val="minor"/>
      </rPr>
      <t xml:space="preserve">Le chargé de mission label </t>
    </r>
    <r>
      <rPr>
        <sz val="11"/>
        <color theme="1"/>
        <rFont val="Calibri"/>
        <family val="2"/>
        <scheme val="minor"/>
      </rPr>
      <t xml:space="preserve">vérifie le renseignement, dans les règles de l'art, des onglets bleus à réception du dossier de candidature.
</t>
    </r>
    <r>
      <rPr>
        <b/>
        <sz val="11"/>
        <color theme="1"/>
        <rFont val="Calibri"/>
        <family val="2"/>
        <scheme val="minor"/>
      </rPr>
      <t>Les auditeurs renseignent les onglets oranges d'un dossier déclaré recevable et éligible</t>
    </r>
    <r>
      <rPr>
        <sz val="11"/>
        <color theme="1"/>
        <rFont val="Calibri"/>
        <family val="2"/>
        <scheme val="minor"/>
      </rPr>
      <t xml:space="preserve">: </t>
    </r>
    <r>
      <rPr>
        <u/>
        <sz val="11"/>
        <color theme="1"/>
        <rFont val="Calibri"/>
        <family val="2"/>
        <scheme val="minor"/>
      </rPr>
      <t>"Audit"</t>
    </r>
    <r>
      <rPr>
        <sz val="11"/>
        <color theme="1"/>
        <rFont val="Calibri"/>
        <family val="2"/>
        <scheme val="minor"/>
      </rPr>
      <t xml:space="preserve">, </t>
    </r>
    <r>
      <rPr>
        <u/>
        <sz val="11"/>
        <color theme="1"/>
        <rFont val="Calibri"/>
        <family val="2"/>
        <scheme val="minor"/>
      </rPr>
      <t>"Rapports d'audit" et "Synthèse détachable (final)"</t>
    </r>
    <r>
      <rPr>
        <sz val="11"/>
        <color theme="1"/>
        <rFont val="Calibri"/>
        <family val="2"/>
        <scheme val="minor"/>
      </rPr>
      <t xml:space="preserve">
Les onglets de couleur neutre </t>
    </r>
    <r>
      <rPr>
        <u/>
        <sz val="11"/>
        <color theme="1"/>
        <rFont val="Calibri"/>
        <family val="2"/>
        <scheme val="minor"/>
      </rPr>
      <t>sont communs à tous les utilisateurs de l'outil</t>
    </r>
    <r>
      <rPr>
        <sz val="11"/>
        <color theme="1"/>
        <rFont val="Calibri"/>
        <family val="2"/>
        <scheme val="minor"/>
      </rPr>
      <t xml:space="preserve">
</t>
    </r>
  </si>
  <si>
    <t>Rappel de l'auto-évaluation</t>
  </si>
  <si>
    <t>Etape 1: Conformité selon le critère A1</t>
  </si>
  <si>
    <t>Etape 2: Pertinence et cohérence selon les critères A2 et A3 de l'audit</t>
  </si>
  <si>
    <t>Etape 3: Conclusions en vue de l'entretien avec l'établissement candidat</t>
  </si>
  <si>
    <t>Demander des éclaircissements le jour de l'entretien d'audit</t>
  </si>
  <si>
    <t>Confirmer le niveau proposé par le candidat et commenter accessoirement ce choix</t>
  </si>
  <si>
    <t>Confirmer le niveau proposé par le candidat et commenter obligatoirement ce choix</t>
  </si>
  <si>
    <t>S'orienter sur une nouvelle évaluation, à la hausse ou à la baisse, et prévoir de justifier un tel choix par des faits, faute de quoi,  confirmer le niveau proposé par le candidat</t>
  </si>
  <si>
    <t>S'orienter sur une sousévaluation et prévoir de justifier un tel choix par des faits, faute de quoi, confirmer le niveau proposé par le candidat</t>
  </si>
  <si>
    <t>Confirmer</t>
  </si>
  <si>
    <t>Infirmer</t>
  </si>
  <si>
    <t>Douter</t>
  </si>
  <si>
    <t>Conforme</t>
  </si>
  <si>
    <t>Sous-évaluée</t>
  </si>
  <si>
    <t>Sur-évaluée</t>
  </si>
  <si>
    <t>Non avérée</t>
  </si>
  <si>
    <r>
      <rPr>
        <b/>
        <sz val="12"/>
        <color theme="1"/>
        <rFont val="Calibri"/>
        <family val="2"/>
        <scheme val="minor"/>
      </rPr>
      <t>1.1:</t>
    </r>
    <r>
      <rPr>
        <sz val="11"/>
        <color theme="1"/>
        <rFont val="Calibri"/>
        <family val="2"/>
        <scheme val="minor"/>
      </rPr>
      <t xml:space="preserve"> L'auditeur se réfère ici strictement au critère de conformité de l'audit (critère A1) pour évaluer la proposition de l'établissement candidat. En se servant de la grille du critère A1 et à l'aide du menu déroulant, il choisira pour chaque variable de la colonne ci-dessous une des 4 appréciations suivantes: la proposition du candidat est conforme, la proposition du candidat est sous-évaluée, la proposition du candidat est sur-évaluée ou non avérée (incertitude à ce stade)</t>
    </r>
  </si>
  <si>
    <r>
      <rPr>
        <b/>
        <sz val="12"/>
        <color theme="1"/>
        <rFont val="Calibri"/>
        <family val="2"/>
        <scheme val="minor"/>
      </rPr>
      <t>1.2</t>
    </r>
    <r>
      <rPr>
        <sz val="11"/>
        <color theme="1"/>
        <rFont val="Calibri"/>
        <family val="2"/>
        <scheme val="minor"/>
      </rPr>
      <t>: Commentaires  de l'auditeur (si nécessaire)</t>
    </r>
  </si>
  <si>
    <r>
      <rPr>
        <b/>
        <sz val="12"/>
        <color theme="1"/>
        <rFont val="Calibri"/>
        <family val="2"/>
        <scheme val="minor"/>
      </rPr>
      <t xml:space="preserve">2.3 </t>
    </r>
    <r>
      <rPr>
        <sz val="11"/>
        <color theme="1"/>
        <rFont val="Calibri"/>
        <family val="2"/>
        <scheme val="minor"/>
      </rPr>
      <t>Commentaire de l'auditeur (si nécessaire)</t>
    </r>
  </si>
  <si>
    <t>Equipe établissement</t>
  </si>
  <si>
    <r>
      <rPr>
        <u/>
        <sz val="11"/>
        <color theme="1"/>
        <rFont val="Calibri"/>
        <family val="2"/>
        <scheme val="minor"/>
      </rPr>
      <t>Onglet "</t>
    </r>
    <r>
      <rPr>
        <b/>
        <u/>
        <sz val="11"/>
        <color rgb="FF00B0F0"/>
        <rFont val="Calibri"/>
        <family val="2"/>
        <scheme val="minor"/>
      </rPr>
      <t>Complétude dossier candidature</t>
    </r>
    <r>
      <rPr>
        <u/>
        <sz val="11"/>
        <color theme="1"/>
        <rFont val="Calibri"/>
        <family val="2"/>
        <scheme val="minor"/>
      </rPr>
      <t>"</t>
    </r>
    <r>
      <rPr>
        <sz val="11"/>
        <color theme="1"/>
        <rFont val="Calibri"/>
        <family val="2"/>
        <scheme val="minor"/>
      </rPr>
      <t>: c'est un tableau de contrôle des critères à respecter tels que définis dans le paragraphe C.2.1 du "guide du dispositif de labellisation DD&amp;RS". Ces critères prennent la forme de documents à ranger dans le dossier numérique de candidature (cf onglet "</t>
    </r>
    <r>
      <rPr>
        <b/>
        <sz val="11"/>
        <color theme="1"/>
        <rFont val="Calibri"/>
        <family val="2"/>
        <scheme val="minor"/>
      </rPr>
      <t>Modèle dossier numérique</t>
    </r>
    <r>
      <rPr>
        <sz val="11"/>
        <color theme="1"/>
        <rFont val="Calibri"/>
        <family val="2"/>
        <scheme val="minor"/>
      </rPr>
      <t>"). La check list contient des liens indiquant l'emplacement des documents sources, les formats attendus et leur correspondance avec les critères. La check list contient des contrôles permettant de</t>
    </r>
    <r>
      <rPr>
        <b/>
        <sz val="11"/>
        <color theme="1"/>
        <rFont val="Calibri"/>
        <family val="2"/>
        <scheme val="minor"/>
      </rPr>
      <t xml:space="preserve"> s'assurer de la complétude du dossier de candidature</t>
    </r>
    <r>
      <rPr>
        <sz val="11"/>
        <color theme="1"/>
        <rFont val="Calibri"/>
        <family val="2"/>
        <scheme val="minor"/>
      </rPr>
      <t>.</t>
    </r>
  </si>
  <si>
    <t>Excel</t>
  </si>
  <si>
    <t>Outil de diagnostic renseigné</t>
  </si>
  <si>
    <t>Pièces du dossier de candidature de l'établissement</t>
  </si>
  <si>
    <t>Fiche signalétique</t>
  </si>
  <si>
    <t xml:space="preserve">CV  personne ressource </t>
  </si>
  <si>
    <t>fusionné avec le document Référentiel_DD&amp;RS</t>
  </si>
  <si>
    <t>"Navigation_documents_et_indicateurs"</t>
  </si>
  <si>
    <t>"Référentiel_DD&amp;RS_moins_d'un_an"</t>
  </si>
  <si>
    <t>Jpeg ou PDF ou mail</t>
  </si>
  <si>
    <t>"Référentiel_DD&amp;RS_NomEtablissement_20xx_20yy"</t>
  </si>
  <si>
    <t>« Synthèse_DD&amp;RS_NomEtablissement»</t>
  </si>
  <si>
    <t>Diagnostic_REA_LabelDD&amp;RS_NomEtablissement</t>
  </si>
  <si>
    <t>"Stratégie_DD&amp;RS_NomEtablissement"</t>
  </si>
  <si>
    <t xml:space="preserve">"Fiches_de_pratiques" </t>
  </si>
  <si>
    <t>"DOCUMENTS D'APPUIS"</t>
  </si>
  <si>
    <t>"Plaquette_NomEtablissement"</t>
  </si>
  <si>
    <t>"Fiche_signalétique_NomEtablissement"</t>
  </si>
  <si>
    <t>Documents - quelques exemples</t>
  </si>
  <si>
    <t>OU</t>
  </si>
  <si>
    <t>Extraction des 5 axes et de la synthèse établissement du référentiel CGE/CPU au format excel avec indicateurs et liens vers les documents d'appuis</t>
  </si>
  <si>
    <t>Commentaires éventuels sur la durée recommandée:</t>
  </si>
  <si>
    <r>
      <rPr>
        <b/>
        <sz val="12"/>
        <color theme="1"/>
        <rFont val="Calibri"/>
        <family val="2"/>
        <scheme val="minor"/>
      </rPr>
      <t xml:space="preserve">2.2 </t>
    </r>
    <r>
      <rPr>
        <sz val="11"/>
        <color theme="1"/>
        <rFont val="Calibri"/>
        <family val="2"/>
        <scheme val="minor"/>
      </rPr>
      <t>L'auditeur considère maintenant les éventuelles justifications du candidat (colonne précédente 2.1), les intitulés des</t>
    </r>
    <r>
      <rPr>
        <b/>
        <sz val="11"/>
        <color theme="1"/>
        <rFont val="Calibri"/>
        <family val="2"/>
        <scheme val="minor"/>
      </rPr>
      <t xml:space="preserve"> variables stratégiques</t>
    </r>
    <r>
      <rPr>
        <sz val="11"/>
        <color theme="1"/>
        <rFont val="Calibri"/>
        <family val="2"/>
        <scheme val="minor"/>
      </rPr>
      <t>, le contexte du candidat (cf dossier de candidature) et sa stratégie DD&amp;RS (cf dossier de candidature) et apprécie la façon dont ces éléments modifient ou non son appréciation du critère de conformité (étape 1). Pour cela il dispose de trois options de réponse pour chaque variable de la colonne ci-dessous (menu déroulant): confirmer son appréciation de l'étape 1, infirmer son appréciation de l'étape 1 ou douter de son appréciation de l'étape 1</t>
    </r>
  </si>
  <si>
    <r>
      <rPr>
        <b/>
        <sz val="11"/>
        <color theme="1"/>
        <rFont val="Calibri"/>
        <family val="2"/>
        <scheme val="minor"/>
      </rPr>
      <t>3.2</t>
    </r>
    <r>
      <rPr>
        <sz val="11"/>
        <color theme="1"/>
        <rFont val="Calibri"/>
        <family val="2"/>
        <scheme val="minor"/>
      </rPr>
      <t xml:space="preserve"> Commentaires de l'auditeur en vue de l'entretien d'audit. Enrichir/modifier les commentaires des étape 1 et 2 pour rédiger les conclusions de l'étape d'audit sur documents</t>
    </r>
  </si>
  <si>
    <r>
      <rPr>
        <b/>
        <sz val="12"/>
        <color theme="1"/>
        <rFont val="Calibri"/>
        <family val="2"/>
        <scheme val="minor"/>
      </rPr>
      <t xml:space="preserve">3.2.1 </t>
    </r>
    <r>
      <rPr>
        <sz val="11"/>
        <color theme="1"/>
        <rFont val="Calibri"/>
        <family val="2"/>
        <scheme val="minor"/>
      </rPr>
      <t>Reprises automatiques des commentaires inscrits dans les cases des colonnes</t>
    </r>
    <r>
      <rPr>
        <b/>
        <sz val="11"/>
        <color theme="1"/>
        <rFont val="Calibri"/>
        <family val="2"/>
        <scheme val="minor"/>
      </rPr>
      <t xml:space="preserve"> 1.2</t>
    </r>
    <r>
      <rPr>
        <sz val="11"/>
        <color theme="1"/>
        <rFont val="Calibri"/>
        <family val="2"/>
        <scheme val="minor"/>
      </rPr>
      <t xml:space="preserve"> et </t>
    </r>
    <r>
      <rPr>
        <b/>
        <sz val="11"/>
        <color theme="1"/>
        <rFont val="Calibri"/>
        <family val="2"/>
        <scheme val="minor"/>
      </rPr>
      <t>2.3</t>
    </r>
  </si>
  <si>
    <r>
      <rPr>
        <b/>
        <sz val="12"/>
        <color theme="1"/>
        <rFont val="Calibri"/>
        <family val="2"/>
        <scheme val="minor"/>
      </rPr>
      <t xml:space="preserve">3.1 </t>
    </r>
    <r>
      <rPr>
        <sz val="11"/>
        <color theme="1"/>
        <rFont val="Calibri"/>
        <family val="2"/>
        <scheme val="minor"/>
      </rPr>
      <t>Propositions automatiques issues des choix faits en 1.1 et 2.2. Ces propositions peuvent être modifiées par l'auditeur dans la colonne 3.2.2 s'il le souhaite</t>
    </r>
  </si>
  <si>
    <t>Votre établissement valide les pré-requis à une candidature au dispositif de labellisation. Vous pouvez commencer à renseigner les onglets  "Eligibilité" puis "Complétude dossier candidature" pour préparer votre candidature. IMPORTANT: avant toute candidature assurez vous auprès du chargé de mission label ou sur le site du label que la session de labellisation que vous visez accepte encore des candidatures, les places sont limitées.</t>
  </si>
  <si>
    <t>Votre établissement doit être membre d'une (ou plusieurs) Conférence(s)d'établissements citée(s) dans la question 1. Si votre établissement ne remplit pas cette condition mais qu'il procède à son auto-évaluation à l'aide du référentiel DD&amp;RS CGE/CPU merci de contacter le Comité de labellisation (cf site internet du label) qui étudiera votre candidature.</t>
  </si>
  <si>
    <t>de retenir la candidature de</t>
  </si>
  <si>
    <t>de ne pas retenir la candidature de</t>
  </si>
  <si>
    <t>A renseigner par l'auditeur</t>
  </si>
  <si>
    <t>Renseigné automatiquement</t>
  </si>
  <si>
    <r>
      <rPr>
        <u/>
        <sz val="11"/>
        <color theme="1"/>
        <rFont val="Calibri"/>
        <family val="2"/>
        <scheme val="minor"/>
      </rPr>
      <t>Onglet "</t>
    </r>
    <r>
      <rPr>
        <b/>
        <u/>
        <sz val="11"/>
        <color theme="9"/>
        <rFont val="Calibri"/>
        <family val="2"/>
        <scheme val="minor"/>
      </rPr>
      <t>Audit</t>
    </r>
    <r>
      <rPr>
        <u/>
        <sz val="11"/>
        <color theme="1"/>
        <rFont val="Calibri"/>
        <family val="2"/>
        <scheme val="minor"/>
      </rPr>
      <t>"</t>
    </r>
    <r>
      <rPr>
        <sz val="11"/>
        <color theme="1"/>
        <rFont val="Calibri"/>
        <family val="2"/>
        <scheme val="minor"/>
      </rPr>
      <t xml:space="preserve">: c'est un outil en partie automatisé qui permet à l'auditeur de réaliser l'étude d'un dossier de candidature déclaré recevable et éligible en amont de l'entretien </t>
    </r>
  </si>
  <si>
    <r>
      <rPr>
        <u/>
        <sz val="11"/>
        <color theme="1"/>
        <rFont val="Calibri"/>
        <family val="2"/>
        <scheme val="minor"/>
      </rPr>
      <t>Onglet "</t>
    </r>
    <r>
      <rPr>
        <b/>
        <u/>
        <sz val="11"/>
        <color theme="9"/>
        <rFont val="Calibri"/>
        <family val="2"/>
        <scheme val="minor"/>
      </rPr>
      <t>Rapports d'audit</t>
    </r>
    <r>
      <rPr>
        <u/>
        <sz val="11"/>
        <color theme="1"/>
        <rFont val="Calibri"/>
        <family val="2"/>
        <scheme val="minor"/>
      </rPr>
      <t>"</t>
    </r>
    <r>
      <rPr>
        <sz val="11"/>
        <color theme="1"/>
        <rFont val="Calibri"/>
        <family val="2"/>
        <scheme val="minor"/>
      </rPr>
      <t>: c'est un modèle pour la rédaction des deux rapports d'audit initial et final. Cet outil reprends les auto-évaluations et organise les commentaires faits par les auditeurs variable par variable du référentiel DD&amp;RS. Il est censé faciliter la rédaction, fiabiliser les données chiffrées et standardiser la forme du rapport.</t>
    </r>
  </si>
  <si>
    <r>
      <rPr>
        <u/>
        <sz val="11"/>
        <color theme="1"/>
        <rFont val="Calibri"/>
        <family val="2"/>
        <scheme val="minor"/>
      </rPr>
      <t>Onglet "</t>
    </r>
    <r>
      <rPr>
        <b/>
        <u/>
        <sz val="11"/>
        <color theme="1"/>
        <rFont val="Calibri"/>
        <family val="2"/>
        <scheme val="minor"/>
      </rPr>
      <t>Règlementation,docs,indicateurs</t>
    </r>
    <r>
      <rPr>
        <u/>
        <sz val="11"/>
        <color theme="1"/>
        <rFont val="Calibri"/>
        <family val="2"/>
        <scheme val="minor"/>
      </rPr>
      <t>"</t>
    </r>
    <r>
      <rPr>
        <sz val="11"/>
        <color theme="1"/>
        <rFont val="Calibri"/>
        <family val="2"/>
        <scheme val="minor"/>
      </rPr>
      <t xml:space="preserve">: il contient les documents et indicateurs communs CPU/CGE  </t>
    </r>
    <r>
      <rPr>
        <b/>
        <sz val="11"/>
        <color theme="1"/>
        <rFont val="Calibri"/>
        <family val="2"/>
        <scheme val="minor"/>
      </rPr>
      <t>ainsi qu'une information sur la réglementation et les objectifs Plan Vert.</t>
    </r>
    <r>
      <rPr>
        <sz val="11"/>
        <color theme="1"/>
        <rFont val="Calibri"/>
        <family val="2"/>
        <scheme val="minor"/>
      </rPr>
      <t xml:space="preserve"> Cet onglet est relié aux onglets "Eligibilité" et "Audit" par des liens hypertextes au niveau des variables stratégiques du référentiel CGE/CPU pour permettre une consultation au fil de l'eau.</t>
    </r>
  </si>
  <si>
    <r>
      <rPr>
        <u/>
        <sz val="11"/>
        <color theme="1"/>
        <rFont val="Calibri"/>
        <family val="2"/>
        <scheme val="minor"/>
      </rPr>
      <t>Onglet "</t>
    </r>
    <r>
      <rPr>
        <b/>
        <u/>
        <sz val="11"/>
        <color theme="1"/>
        <rFont val="Calibri"/>
        <family val="2"/>
        <scheme val="minor"/>
      </rPr>
      <t>Modèle dossier numérique</t>
    </r>
    <r>
      <rPr>
        <u/>
        <sz val="11"/>
        <color theme="1"/>
        <rFont val="Calibri"/>
        <family val="2"/>
        <scheme val="minor"/>
      </rPr>
      <t>"</t>
    </r>
    <r>
      <rPr>
        <sz val="11"/>
        <color theme="1"/>
        <rFont val="Calibri"/>
        <family val="2"/>
        <scheme val="minor"/>
      </rPr>
      <t>: il contient une représentation éclatée du dossier numérique de candidature à envoyer lors du dépôt de canidature au Label DD&amp;RS</t>
    </r>
  </si>
  <si>
    <r>
      <rPr>
        <b/>
        <sz val="12"/>
        <color theme="1"/>
        <rFont val="Calibri"/>
        <family val="2"/>
        <scheme val="minor"/>
      </rPr>
      <t>Les informations de la colonne ci-dessous explicitent la désignation du niveau 3 du référentiel DD&amp;RS: "conformité à la législation et aux objectifs du canevas Plan Vert"</t>
    </r>
    <r>
      <rPr>
        <sz val="12"/>
        <color theme="1"/>
        <rFont val="Calibri"/>
        <family val="2"/>
        <scheme val="minor"/>
      </rPr>
      <t xml:space="preserve">
en caractères vert les objectifs issues du canevas Plan Vert (exhaustif) et en caractères noirs les principales exigences réglementaires (non exhaustif)
Le respect des exigences réglementaires est impératif pour atteindre le niveau 3,  le respect des objectifs Plan Vert est soumi à l'appréciation des auditeurs entre le niveau 3 et 4.
Les exigences réglementaires de ce niveau impliquent la création d'indicateurs adhoc pour les variables opérationnelles dés le niveau 2 (indicateur d'état). Pour les variables opérationnelles qui n'ont pas d'objectifs Plan Vert ou d'exigences réglementaires la création d'indicateurs est exigée à partir du niveau 4 (cf critère de conformité A1)</t>
    </r>
  </si>
  <si>
    <r>
      <t>3.2.2</t>
    </r>
    <r>
      <rPr>
        <sz val="12"/>
        <color theme="1"/>
        <rFont val="Calibri"/>
        <family val="2"/>
        <scheme val="minor"/>
      </rPr>
      <t xml:space="preserve"> Commentaires de l'auditeur</t>
    </r>
  </si>
  <si>
    <t>E: Légitimité et représentativité du comité DD
P: temps/homme alloué à la stratégie DD&amp;RS de l'établissement</t>
  </si>
  <si>
    <t>IMPORTANT</t>
  </si>
  <si>
    <t>L'établissement précisera au Comité de labellisation, en amont de la réunion de labellisation, s'il souhaite communiquer sur  la performance sur la base des niveaux des 5 axes ci-dessus</t>
  </si>
  <si>
    <t>Date de mise à la disposition des auditeurs du dossier de candidature déclaré recevable et éligible</t>
  </si>
  <si>
    <t xml:space="preserve">Commentaires éventuels sur le déroulé de l'entretien (durée, contexte, état d'esprit..): </t>
  </si>
  <si>
    <t>Observation globale sur l'auto-évaluation et le dossier de candidature (maîtrise des outils, respects des critères du label, présentation, praticité..):</t>
  </si>
  <si>
    <t>RAPPORT INITIAL</t>
  </si>
  <si>
    <t>RAPPORT FINAL</t>
  </si>
  <si>
    <r>
      <rPr>
        <b/>
        <sz val="14"/>
        <color theme="1"/>
        <rFont val="Calibri"/>
        <family val="2"/>
        <scheme val="minor"/>
      </rPr>
      <t>Comment utiliser le diagnostic d'éligibilité ?</t>
    </r>
    <r>
      <rPr>
        <sz val="11"/>
        <color theme="1"/>
        <rFont val="Calibri"/>
        <family val="2"/>
        <scheme val="minor"/>
      </rPr>
      <t xml:space="preserve">
Les étapes 1 à 7 ( repérées par des cases bleues en surplomb des colonnes) sont des étapes de saisie, soit en faisant du copier coller des données du référentiel DD&amp;RS (étapes 1 et 2), soit en utilisant les menus déroulant (étapes 2, 3 et 4), soit en saisissant du texte libre (étapes 5, 6 et 7). Les autres étapes (colonnes dans la prolongation des cases "remplissage automatique") se remplissent automatiquement. Une fois arrivé à l'étape 6  il faut consulter les cases de la colonne "résultat du diagnostic avant justifications", les cases "blanches" marquent un problème d'inéligibilité qui peut parfois être corrigé en revenant sur les étapes 1 à 6 (rétroaction). Les cases "vertes" marquent un diagnostic partiel positif. Le diagnostic est définitivement validé une fois que toutes les justifications et explications demandés sont renseignés dans les cases blanches du tableau des éléments de justifications / Logique "se conformer ou expliquer" (étape 7)</t>
    </r>
  </si>
  <si>
    <t>Objectif SN(TE)DD</t>
  </si>
  <si>
    <t xml:space="preserve">Lettre officielle de candidature </t>
  </si>
  <si>
    <t>Lettre de candidature</t>
  </si>
  <si>
    <t>Sites internet CGE, CPU, MEDDE, REFEDD ou Plate-forme Evaddes</t>
  </si>
  <si>
    <t>mail de l'établissement candidat ou plate-forme evaddes</t>
  </si>
  <si>
    <t>Dossier label DD&amp;RS complet et sous format numérique</t>
  </si>
  <si>
    <t>Dossier Référentiel DD&amp;RS CGE-CPU complet et sous format numérique</t>
  </si>
  <si>
    <r>
      <rPr>
        <b/>
        <sz val="12"/>
        <color theme="1"/>
        <rFont val="Calibri"/>
        <family val="2"/>
        <scheme val="minor"/>
      </rPr>
      <t>2.1</t>
    </r>
    <r>
      <rPr>
        <b/>
        <sz val="11"/>
        <color theme="1"/>
        <rFont val="Calibri"/>
        <family val="2"/>
        <scheme val="minor"/>
      </rPr>
      <t xml:space="preserve"> </t>
    </r>
    <r>
      <rPr>
        <sz val="11"/>
        <color theme="1"/>
        <rFont val="Calibri"/>
        <family val="2"/>
        <scheme val="minor"/>
      </rPr>
      <t>Rappel des justifications apportées par l'établissement dans l'onglet élligibilité lorsqu'elles étaient nécessaires (cases blanches et bleues ciel de la colonne ci-dessous)</t>
    </r>
  </si>
  <si>
    <t>S'orienter sur une sur-évaluation et prévoir de justifier un tel choix par des faits, faute de quoi, confirmer le niveau proposé par le candidat</t>
  </si>
  <si>
    <t>Faire une proposition d'évaluation, la justifier par des faits si elle diffère de l'auto-évaluation</t>
  </si>
  <si>
    <r>
      <t xml:space="preserve">(qualité du dossier, qualité de la démarche DD&amp;RS, points forts, </t>
    </r>
    <r>
      <rPr>
        <b/>
        <sz val="11"/>
        <color theme="0" tint="-0.34998626667073579"/>
        <rFont val="Calibri"/>
        <family val="2"/>
        <scheme val="minor"/>
      </rPr>
      <t>points à améliorer</t>
    </r>
    <r>
      <rPr>
        <sz val="11"/>
        <color theme="0" tint="-0.34998626667073579"/>
        <rFont val="Calibri"/>
        <family val="2"/>
        <scheme val="minor"/>
      </rPr>
      <t>, suites données aux éventuels commentaires de l'établissement sur le rapport initial..)</t>
    </r>
  </si>
  <si>
    <r>
      <t xml:space="preserve">* 6% de personnes handicappés au sein du personnel
*Décret du 17 mai 2006 relatif à l'accessibilité des établissements recevant du public codifié à l'article R 111-19-8 du code de la construction : avant le 1er janvier 2015, les établissements recevant du public doivent être accessibles aux personnes handicapées
</t>
    </r>
    <r>
      <rPr>
        <u/>
        <sz val="10"/>
        <color indexed="8"/>
        <rFont val="Arial"/>
        <family val="2"/>
      </rPr>
      <t>Cas spécifique des établissements publics</t>
    </r>
    <r>
      <rPr>
        <sz val="10"/>
        <color indexed="8"/>
        <rFont val="Arial"/>
        <family val="2"/>
      </rPr>
      <t>:
* suppression des limites d'âge pour l'accès au recrutement dans la fonction publique (ordonnance n° 2005-901 du 2 août 2005)</t>
    </r>
  </si>
  <si>
    <r>
      <t xml:space="preserve">*Loi solidarité et renouvellement urbains du 13 décembre 2000 : les établissements privés d'enseignement supérieur, en tant qu'acteur privé, sont vivement invitées à élaborer des plans de déplacements d'entreprises.
*Loi Grenelle II : dans le cadre du Plan national pour développer les véhicules propres, pour l'année 2012, les constructions d'immeubles de bureaux et d'habitations avec parking doivent obligatoirement intégrer des prises de recharge pour les véhicules électriques. Pour les parkings des immeubles de bureaux, la création de prises devrait être facilitée et obligatoire d'ici à 2015.
</t>
    </r>
    <r>
      <rPr>
        <u/>
        <sz val="10"/>
        <color indexed="8"/>
        <rFont val="Arial"/>
        <family val="2"/>
      </rPr>
      <t>Spécifique aux établissements publics</t>
    </r>
    <r>
      <rPr>
        <sz val="10"/>
        <color indexed="8"/>
        <rFont val="Arial"/>
        <family val="2"/>
      </rPr>
      <t xml:space="preserve">
*Décret du 22 décembre 2006 : les administrations publiques donc les établissements publics d'enseignement supérieur situés dans une agglomération de plus de 100 000 habitants doivent également établir des plans de déplacement de l’administration.</t>
    </r>
  </si>
  <si>
    <r>
      <t>Une fois l'entretien d'audit réalisé vous pouvez, sans obligation, faire un copier coller (faire un collage spécial du contenu uniquement) des cases de la colonne 3.2.2 dans l'onglet "</t>
    </r>
    <r>
      <rPr>
        <u/>
        <sz val="11"/>
        <color theme="1"/>
        <rFont val="Calibri"/>
        <family val="2"/>
        <scheme val="minor"/>
      </rPr>
      <t>Modèle rapports audit</t>
    </r>
    <r>
      <rPr>
        <sz val="11"/>
        <color theme="1"/>
        <rFont val="Calibri"/>
        <family val="2"/>
        <scheme val="minor"/>
      </rPr>
      <t>",  colonne "Observations des auditeurs sur l'auto-évaluation (dossier et entretien) - Ecarts avérés". Puis vous pourrez modifier vos commentaires initiaux au regard des réponses et précisions obtenues lors de l'entretien d'audit.</t>
    </r>
  </si>
  <si>
    <t>Etape 4: suggestion en vue du rapport</t>
  </si>
  <si>
    <t>RESERVE AUX AUDITEURS - A utiliser et renseigner en préparation de l'entretien d'audit</t>
  </si>
  <si>
    <r>
      <t xml:space="preserve">En conclusion du </t>
    </r>
    <r>
      <rPr>
        <b/>
        <sz val="13"/>
        <color theme="1"/>
        <rFont val="Calibri"/>
        <family val="2"/>
        <scheme val="minor"/>
      </rPr>
      <t>rapport initial</t>
    </r>
    <r>
      <rPr>
        <sz val="13"/>
        <color theme="1"/>
        <rFont val="Calibri"/>
        <family val="2"/>
        <scheme val="minor"/>
      </rPr>
      <t>, et sans apports de nouveaux éléments de la part de l'établissement justifiant de modifier la teneur de ce rapport dans les délais prévus par le dispositif de labellisation,  les auditeurs recommanderont au comité de labellisation de :</t>
    </r>
  </si>
  <si>
    <r>
      <rPr>
        <b/>
        <sz val="11"/>
        <color theme="1"/>
        <rFont val="Calibri"/>
        <family val="2"/>
        <scheme val="minor"/>
      </rPr>
      <t>Nota</t>
    </r>
    <r>
      <rPr>
        <sz val="11"/>
        <color theme="1"/>
        <rFont val="Calibri"/>
        <family val="2"/>
        <scheme val="minor"/>
      </rPr>
      <t xml:space="preserve">: la durée de labellisation recommandée est absente des conclusions du </t>
    </r>
    <r>
      <rPr>
        <b/>
        <sz val="11"/>
        <color theme="1"/>
        <rFont val="Calibri"/>
        <family val="2"/>
        <scheme val="minor"/>
      </rPr>
      <t>rapport initial</t>
    </r>
    <r>
      <rPr>
        <sz val="11"/>
        <color theme="1"/>
        <rFont val="Calibri"/>
        <family val="2"/>
        <scheme val="minor"/>
      </rPr>
      <t>, ce n'est qu'au regard des observations éventuelles faites par l'établissement sur le rapport initial que les auditeurs effectuent leur recommandation dans la synthèse détachable du rapport final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</si>
</sst>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
    <numFmt numFmtId="166" formatCode="dd/mm/yy;@"/>
  </numFmts>
  <fonts count="96" x14ac:knownFonts="1">
    <font>
      <sz val="11"/>
      <color theme="1"/>
      <name val="Calibri"/>
      <family val="2"/>
      <scheme val="minor"/>
    </font>
    <font>
      <sz val="11"/>
      <color theme="1"/>
      <name val="Calibri"/>
      <family val="2"/>
      <scheme val="minor"/>
    </font>
    <font>
      <b/>
      <sz val="12"/>
      <color theme="0"/>
      <name val="Arial"/>
      <family val="2"/>
    </font>
    <font>
      <b/>
      <sz val="14"/>
      <color indexed="9"/>
      <name val="Arial"/>
      <family val="2"/>
    </font>
    <font>
      <b/>
      <sz val="12"/>
      <color indexed="9"/>
      <name val="Arial"/>
      <family val="2"/>
    </font>
    <font>
      <b/>
      <sz val="12"/>
      <name val="Arial"/>
      <family val="2"/>
    </font>
    <font>
      <sz val="10"/>
      <name val="Arial"/>
      <family val="2"/>
    </font>
    <font>
      <sz val="10"/>
      <color indexed="8"/>
      <name val="Arial"/>
      <family val="2"/>
    </font>
    <font>
      <b/>
      <sz val="14"/>
      <color theme="0"/>
      <name val="Arial"/>
      <family val="2"/>
    </font>
    <font>
      <sz val="9"/>
      <color indexed="81"/>
      <name val="Tahoma"/>
      <family val="2"/>
    </font>
    <font>
      <b/>
      <sz val="11"/>
      <color theme="1"/>
      <name val="Calibri"/>
      <family val="2"/>
      <scheme val="minor"/>
    </font>
    <font>
      <sz val="11"/>
      <color theme="0"/>
      <name val="Calibri"/>
      <family val="2"/>
      <scheme val="minor"/>
    </font>
    <font>
      <b/>
      <sz val="18"/>
      <color theme="1"/>
      <name val="Calibri"/>
      <family val="2"/>
      <scheme val="minor"/>
    </font>
    <font>
      <b/>
      <sz val="11"/>
      <color rgb="FFC00000"/>
      <name val="Arial"/>
      <family val="2"/>
    </font>
    <font>
      <sz val="10"/>
      <color rgb="FFC00000"/>
      <name val="Arial"/>
      <family val="2"/>
    </font>
    <font>
      <sz val="11"/>
      <name val="Calibri"/>
      <family val="2"/>
      <scheme val="minor"/>
    </font>
    <font>
      <b/>
      <sz val="16"/>
      <color theme="1"/>
      <name val="Calibri"/>
      <family val="2"/>
      <scheme val="minor"/>
    </font>
    <font>
      <b/>
      <sz val="18"/>
      <color theme="0"/>
      <name val="Calibri"/>
      <family val="2"/>
      <scheme val="minor"/>
    </font>
    <font>
      <b/>
      <sz val="10"/>
      <color rgb="FF000000"/>
      <name val="Arial"/>
      <family val="2"/>
    </font>
    <font>
      <b/>
      <sz val="14"/>
      <color theme="1"/>
      <name val="Calibri"/>
      <family val="2"/>
      <scheme val="minor"/>
    </font>
    <font>
      <sz val="10"/>
      <color theme="1"/>
      <name val="Calibri"/>
      <family val="2"/>
      <scheme val="minor"/>
    </font>
    <font>
      <sz val="11"/>
      <color rgb="FFFF0000"/>
      <name val="Calibri"/>
      <family val="2"/>
      <scheme val="minor"/>
    </font>
    <font>
      <sz val="14"/>
      <color theme="1"/>
      <name val="Calibri"/>
      <family val="2"/>
      <scheme val="minor"/>
    </font>
    <font>
      <u/>
      <sz val="11"/>
      <color theme="1"/>
      <name val="Calibri"/>
      <family val="2"/>
      <scheme val="minor"/>
    </font>
    <font>
      <u/>
      <sz val="11"/>
      <name val="Calibri"/>
      <family val="2"/>
      <scheme val="minor"/>
    </font>
    <font>
      <b/>
      <sz val="12"/>
      <color indexed="8"/>
      <name val="Arial"/>
      <family val="2"/>
    </font>
    <font>
      <sz val="12"/>
      <color indexed="8"/>
      <name val="Arial"/>
      <family val="2"/>
    </font>
    <font>
      <b/>
      <sz val="11"/>
      <color rgb="FF0070C0"/>
      <name val="Arial"/>
      <family val="2"/>
    </font>
    <font>
      <sz val="14"/>
      <name val="Arial"/>
      <family val="2"/>
    </font>
    <font>
      <u/>
      <sz val="12"/>
      <color indexed="8"/>
      <name val="Arial"/>
      <family val="2"/>
    </font>
    <font>
      <b/>
      <sz val="10"/>
      <color indexed="8"/>
      <name val="Arial"/>
      <family val="2"/>
    </font>
    <font>
      <b/>
      <sz val="11"/>
      <color rgb="FF000000"/>
      <name val="Arial"/>
      <family val="2"/>
      <charset val="1"/>
    </font>
    <font>
      <i/>
      <sz val="10"/>
      <color rgb="FF000000"/>
      <name val="Arial"/>
      <family val="2"/>
    </font>
    <font>
      <b/>
      <sz val="11"/>
      <color rgb="FF000000"/>
      <name val="Arial"/>
      <family val="2"/>
    </font>
    <font>
      <sz val="11"/>
      <name val="Arial"/>
      <family val="2"/>
    </font>
    <font>
      <b/>
      <sz val="14"/>
      <color rgb="FF0070C0"/>
      <name val="Arial"/>
      <family val="2"/>
    </font>
    <font>
      <b/>
      <sz val="14"/>
      <color rgb="FFC00000"/>
      <name val="Arial"/>
      <family val="2"/>
    </font>
    <font>
      <sz val="11"/>
      <color rgb="FFC00000"/>
      <name val="Arial"/>
      <family val="2"/>
    </font>
    <font>
      <b/>
      <i/>
      <sz val="11"/>
      <color rgb="FFC00000"/>
      <name val="Arial"/>
      <family val="2"/>
    </font>
    <font>
      <sz val="11"/>
      <color rgb="FF0070C0"/>
      <name val="Arial"/>
      <family val="2"/>
    </font>
    <font>
      <b/>
      <i/>
      <sz val="11"/>
      <color rgb="FF0070C0"/>
      <name val="Arial"/>
      <family val="2"/>
    </font>
    <font>
      <b/>
      <u/>
      <sz val="11"/>
      <color rgb="FF0070C0"/>
      <name val="Arial"/>
      <family val="2"/>
    </font>
    <font>
      <b/>
      <sz val="10"/>
      <color rgb="FFC00000"/>
      <name val="Arial"/>
      <family val="2"/>
    </font>
    <font>
      <b/>
      <sz val="10"/>
      <color rgb="FF0070C0"/>
      <name val="Arial"/>
      <family val="2"/>
    </font>
    <font>
      <sz val="8"/>
      <color theme="1"/>
      <name val="Calibri"/>
      <family val="2"/>
      <scheme val="minor"/>
    </font>
    <font>
      <u/>
      <sz val="11"/>
      <color theme="10"/>
      <name val="Calibri"/>
      <family val="2"/>
    </font>
    <font>
      <b/>
      <u/>
      <sz val="11"/>
      <color theme="10"/>
      <name val="Calibri"/>
      <family val="2"/>
    </font>
    <font>
      <b/>
      <u/>
      <sz val="11"/>
      <color theme="1"/>
      <name val="Calibri"/>
      <family val="2"/>
      <scheme val="minor"/>
    </font>
    <font>
      <b/>
      <sz val="12"/>
      <color rgb="FFC00000"/>
      <name val="Calibri"/>
      <family val="2"/>
      <scheme val="minor"/>
    </font>
    <font>
      <b/>
      <sz val="20"/>
      <color theme="1"/>
      <name val="Calibri"/>
      <family val="2"/>
      <scheme val="minor"/>
    </font>
    <font>
      <sz val="20"/>
      <color theme="1"/>
      <name val="Calibri"/>
      <family val="2"/>
      <scheme val="minor"/>
    </font>
    <font>
      <sz val="12"/>
      <color theme="1"/>
      <name val="Calibri"/>
      <family val="2"/>
      <scheme val="minor"/>
    </font>
    <font>
      <sz val="10"/>
      <name val="Calibri"/>
      <family val="2"/>
      <scheme val="minor"/>
    </font>
    <font>
      <b/>
      <u/>
      <sz val="14"/>
      <color theme="1"/>
      <name val="Calibri"/>
      <family val="2"/>
      <scheme val="minor"/>
    </font>
    <font>
      <b/>
      <u/>
      <sz val="9"/>
      <color indexed="8"/>
      <name val="Arial"/>
      <family val="2"/>
    </font>
    <font>
      <sz val="9"/>
      <color rgb="FF00B050"/>
      <name val="Arial"/>
      <family val="2"/>
    </font>
    <font>
      <sz val="9"/>
      <color indexed="8"/>
      <name val="Arial"/>
      <family val="2"/>
    </font>
    <font>
      <sz val="9"/>
      <color indexed="30"/>
      <name val="Arial"/>
      <family val="2"/>
    </font>
    <font>
      <b/>
      <sz val="12"/>
      <color theme="1"/>
      <name val="Calibri"/>
      <family val="2"/>
      <scheme val="minor"/>
    </font>
    <font>
      <b/>
      <sz val="12"/>
      <color rgb="FF00B050"/>
      <name val="Calibri"/>
      <family val="2"/>
      <scheme val="minor"/>
    </font>
    <font>
      <sz val="10"/>
      <color rgb="FF00B050"/>
      <name val="Arial"/>
      <family val="2"/>
    </font>
    <font>
      <sz val="10"/>
      <color indexed="10"/>
      <name val="Arial"/>
      <family val="2"/>
    </font>
    <font>
      <sz val="10"/>
      <color indexed="30"/>
      <name val="Arial"/>
      <family val="2"/>
    </font>
    <font>
      <b/>
      <sz val="10"/>
      <name val="Arial"/>
      <family val="2"/>
    </font>
    <font>
      <u/>
      <sz val="10"/>
      <color indexed="8"/>
      <name val="Arial"/>
      <family val="2"/>
    </font>
    <font>
      <sz val="10"/>
      <color theme="1"/>
      <name val="Arial"/>
      <family val="2"/>
    </font>
    <font>
      <b/>
      <sz val="11"/>
      <name val="Calibri"/>
      <family val="2"/>
    </font>
    <font>
      <sz val="11"/>
      <name val="Calibri"/>
      <family val="2"/>
    </font>
    <font>
      <b/>
      <sz val="9"/>
      <name val="Calibri"/>
      <family val="2"/>
    </font>
    <font>
      <b/>
      <sz val="14"/>
      <name val="Calibri"/>
      <family val="2"/>
      <scheme val="minor"/>
    </font>
    <font>
      <sz val="11"/>
      <color rgb="FF00B0F0"/>
      <name val="Calibri"/>
      <family val="2"/>
      <scheme val="minor"/>
    </font>
    <font>
      <b/>
      <u/>
      <sz val="11"/>
      <color rgb="FF00B0F0"/>
      <name val="Calibri"/>
      <family val="2"/>
      <scheme val="minor"/>
    </font>
    <font>
      <b/>
      <u/>
      <sz val="11"/>
      <color theme="9"/>
      <name val="Calibri"/>
      <family val="2"/>
      <scheme val="minor"/>
    </font>
    <font>
      <b/>
      <sz val="14"/>
      <color rgb="FFC00000"/>
      <name val="Calibri"/>
      <family val="2"/>
      <scheme val="minor"/>
    </font>
    <font>
      <sz val="11"/>
      <color theme="0" tint="-0.34998626667073579"/>
      <name val="Calibri"/>
      <family val="2"/>
      <scheme val="minor"/>
    </font>
    <font>
      <b/>
      <sz val="10"/>
      <color theme="1"/>
      <name val="Calibri"/>
      <family val="2"/>
      <scheme val="minor"/>
    </font>
    <font>
      <sz val="13"/>
      <color theme="1"/>
      <name val="Calibri"/>
      <family val="2"/>
      <scheme val="minor"/>
    </font>
    <font>
      <b/>
      <sz val="16"/>
      <name val="Calibri"/>
      <family val="2"/>
      <scheme val="minor"/>
    </font>
    <font>
      <b/>
      <sz val="11"/>
      <name val="Calibri"/>
      <family val="2"/>
      <scheme val="minor"/>
    </font>
    <font>
      <b/>
      <sz val="13"/>
      <color theme="1"/>
      <name val="Calibri"/>
      <family val="2"/>
      <scheme val="minor"/>
    </font>
    <font>
      <b/>
      <sz val="13"/>
      <name val="Calibri"/>
      <family val="2"/>
      <scheme val="minor"/>
    </font>
    <font>
      <b/>
      <u/>
      <sz val="11"/>
      <name val="Calibri"/>
      <family val="2"/>
      <scheme val="minor"/>
    </font>
    <font>
      <b/>
      <i/>
      <sz val="11"/>
      <color theme="1"/>
      <name val="Calibri"/>
      <family val="2"/>
    </font>
    <font>
      <i/>
      <sz val="11"/>
      <color theme="1"/>
      <name val="Calibri"/>
      <family val="2"/>
      <scheme val="minor"/>
    </font>
    <font>
      <i/>
      <sz val="11"/>
      <color theme="1"/>
      <name val="Calibri"/>
      <family val="2"/>
    </font>
    <font>
      <u/>
      <sz val="11"/>
      <color rgb="FF002060"/>
      <name val="Calibri"/>
      <family val="2"/>
      <scheme val="minor"/>
    </font>
    <font>
      <b/>
      <sz val="24"/>
      <color theme="0"/>
      <name val="Arial"/>
      <family val="2"/>
    </font>
    <font>
      <b/>
      <sz val="11"/>
      <color theme="0" tint="-0.34998626667073579"/>
      <name val="Calibri"/>
      <family val="2"/>
      <scheme val="minor"/>
    </font>
    <font>
      <b/>
      <sz val="9"/>
      <color indexed="81"/>
      <name val="Tahoma"/>
      <family val="2"/>
    </font>
    <font>
      <b/>
      <sz val="9"/>
      <color indexed="81"/>
      <name val="Calibri"/>
      <family val="2"/>
      <scheme val="minor"/>
    </font>
    <font>
      <i/>
      <sz val="10"/>
      <color indexed="81"/>
      <name val="Tahoma"/>
      <family val="2"/>
    </font>
    <font>
      <i/>
      <u/>
      <sz val="10"/>
      <color indexed="81"/>
      <name val="Tahoma"/>
      <family val="2"/>
    </font>
    <font>
      <b/>
      <sz val="16"/>
      <color rgb="FFC00000"/>
      <name val="Calibri"/>
      <family val="2"/>
      <scheme val="minor"/>
    </font>
    <font>
      <b/>
      <sz val="11"/>
      <color rgb="FFC00000"/>
      <name val="Calibri"/>
      <family val="2"/>
      <scheme val="minor"/>
    </font>
    <font>
      <sz val="11"/>
      <color indexed="81"/>
      <name val="Tahoma"/>
      <family val="2"/>
    </font>
    <font>
      <sz val="16"/>
      <color theme="1"/>
      <name val="Calibri"/>
      <family val="2"/>
      <scheme val="minor"/>
    </font>
  </fonts>
  <fills count="21">
    <fill>
      <patternFill patternType="none"/>
    </fill>
    <fill>
      <patternFill patternType="gray125"/>
    </fill>
    <fill>
      <patternFill patternType="solid">
        <fgColor rgb="FFC00000"/>
        <bgColor indexed="64"/>
      </patternFill>
    </fill>
    <fill>
      <patternFill patternType="solid">
        <fgColor rgb="FFC00000"/>
        <bgColor indexed="23"/>
      </patternFill>
    </fill>
    <fill>
      <patternFill patternType="solid">
        <fgColor theme="8"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rgb="FF00B0F0"/>
        <bgColor indexed="64"/>
      </patternFill>
    </fill>
    <fill>
      <patternFill patternType="solid">
        <fgColor rgb="FFB6DDE8"/>
        <bgColor rgb="FF000000"/>
      </patternFill>
    </fill>
    <fill>
      <patternFill patternType="solid">
        <fgColor rgb="FFFFFF00"/>
        <bgColor indexed="64"/>
      </patternFill>
    </fill>
    <fill>
      <patternFill patternType="solid">
        <fgColor theme="8" tint="0.79998168889431442"/>
        <bgColor indexed="64"/>
      </patternFill>
    </fill>
    <fill>
      <patternFill patternType="solid">
        <fgColor theme="9" tint="0.39997558519241921"/>
        <bgColor indexed="64"/>
      </patternFill>
    </fill>
    <fill>
      <patternFill patternType="gray0625">
        <bgColor theme="8" tint="0.79992065187536243"/>
      </patternFill>
    </fill>
    <fill>
      <patternFill patternType="solid">
        <fgColor rgb="FFFFFF99"/>
        <bgColor indexed="64"/>
      </patternFill>
    </fill>
    <fill>
      <patternFill patternType="solid">
        <fgColor rgb="FFDBEEF4"/>
        <bgColor rgb="FFCCFFFF"/>
      </patternFill>
    </fill>
    <fill>
      <patternFill patternType="solid">
        <fgColor rgb="FFFFFF99"/>
        <bgColor rgb="FFFFFFCC"/>
      </patternFill>
    </fill>
    <fill>
      <patternFill patternType="solid">
        <fgColor theme="3" tint="0.79998168889431442"/>
        <bgColor indexed="64"/>
      </patternFill>
    </fill>
    <fill>
      <patternFill patternType="solid">
        <fgColor theme="6" tint="0.59996337778862885"/>
        <bgColor indexed="64"/>
      </patternFill>
    </fill>
    <fill>
      <patternFill patternType="solid">
        <fgColor theme="0" tint="-0.499984740745262"/>
        <bgColor indexed="64"/>
      </patternFill>
    </fill>
    <fill>
      <patternFill patternType="solid">
        <fgColor rgb="FFFF9B9B"/>
        <bgColor indexed="64"/>
      </patternFill>
    </fill>
    <fill>
      <patternFill patternType="solid">
        <fgColor theme="0" tint="-0.14999847407452621"/>
        <bgColor indexed="64"/>
      </patternFill>
    </fill>
  </fills>
  <borders count="164">
    <border>
      <left/>
      <right/>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ashDot">
        <color indexed="64"/>
      </top>
      <bottom style="thin">
        <color indexed="64"/>
      </bottom>
      <diagonal/>
    </border>
    <border>
      <left/>
      <right style="dotted">
        <color indexed="64"/>
      </right>
      <top/>
      <bottom/>
      <diagonal/>
    </border>
    <border>
      <left style="dotted">
        <color indexed="64"/>
      </left>
      <right style="dotted">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top/>
      <bottom style="medium">
        <color indexed="64"/>
      </bottom>
      <diagonal/>
    </border>
    <border>
      <left style="thin">
        <color indexed="64"/>
      </left>
      <right style="thin">
        <color indexed="64"/>
      </right>
      <top style="thick">
        <color indexed="64"/>
      </top>
      <bottom/>
      <diagonal/>
    </border>
    <border>
      <left style="medium">
        <color indexed="64"/>
      </left>
      <right style="thin">
        <color indexed="64"/>
      </right>
      <top style="medium">
        <color indexed="64"/>
      </top>
      <bottom style="thick">
        <color indexed="64"/>
      </bottom>
      <diagonal/>
    </border>
    <border>
      <left/>
      <right/>
      <top style="thick">
        <color indexed="64"/>
      </top>
      <bottom style="thick">
        <color indexed="64"/>
      </bottom>
      <diagonal/>
    </border>
    <border>
      <left/>
      <right/>
      <top/>
      <bottom style="double">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double">
        <color indexed="64"/>
      </left>
      <right style="thin">
        <color indexed="64"/>
      </right>
      <top style="medium">
        <color indexed="64"/>
      </top>
      <bottom/>
      <diagonal/>
    </border>
    <border>
      <left/>
      <right/>
      <top style="medium">
        <color indexed="64"/>
      </top>
      <bottom/>
      <diagonal/>
    </border>
    <border>
      <left/>
      <right/>
      <top style="thick">
        <color indexed="64"/>
      </top>
      <bottom/>
      <diagonal/>
    </border>
    <border>
      <left style="thin">
        <color indexed="64"/>
      </left>
      <right/>
      <top style="medium">
        <color indexed="64"/>
      </top>
      <bottom style="medium">
        <color indexed="64"/>
      </bottom>
      <diagonal/>
    </border>
    <border>
      <left style="thin">
        <color indexed="64"/>
      </left>
      <right/>
      <top/>
      <bottom style="thin">
        <color indexed="59"/>
      </bottom>
      <diagonal/>
    </border>
    <border>
      <left style="thin">
        <color indexed="64"/>
      </left>
      <right/>
      <top style="thin">
        <color indexed="59"/>
      </top>
      <bottom style="thin">
        <color indexed="59"/>
      </bottom>
      <diagonal/>
    </border>
    <border>
      <left style="thin">
        <color indexed="64"/>
      </left>
      <right/>
      <top style="thin">
        <color indexed="59"/>
      </top>
      <bottom/>
      <diagonal/>
    </border>
    <border>
      <left style="thin">
        <color indexed="64"/>
      </left>
      <right/>
      <top style="thin">
        <color indexed="64"/>
      </top>
      <bottom/>
      <diagonal/>
    </border>
    <border>
      <left style="thin">
        <color indexed="64"/>
      </left>
      <right/>
      <top/>
      <bottom style="thin">
        <color indexed="64"/>
      </bottom>
      <diagonal/>
    </border>
    <border>
      <left/>
      <right style="double">
        <color indexed="64"/>
      </right>
      <top style="double">
        <color indexed="64"/>
      </top>
      <bottom style="double">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medium">
        <color indexed="64"/>
      </bottom>
      <diagonal/>
    </border>
    <border>
      <left style="double">
        <color indexed="64"/>
      </left>
      <right style="double">
        <color indexed="64"/>
      </right>
      <top style="double">
        <color indexed="64"/>
      </top>
      <bottom/>
      <diagonal/>
    </border>
    <border>
      <left style="thin">
        <color indexed="64"/>
      </left>
      <right/>
      <top style="medium">
        <color indexed="64"/>
      </top>
      <bottom/>
      <diagonal/>
    </border>
    <border>
      <left style="double">
        <color indexed="64"/>
      </left>
      <right style="double">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style="medium">
        <color indexed="64"/>
      </bottom>
      <diagonal/>
    </border>
    <border>
      <left style="double">
        <color rgb="FF000000"/>
      </left>
      <right style="double">
        <color rgb="FF000000"/>
      </right>
      <top/>
      <bottom style="double">
        <color rgb="FF000000"/>
      </bottom>
      <diagonal/>
    </border>
    <border>
      <left style="dotted">
        <color indexed="64"/>
      </left>
      <right/>
      <top/>
      <bottom/>
      <diagonal/>
    </border>
    <border>
      <left/>
      <right style="medium">
        <color rgb="FF0070C0"/>
      </right>
      <top style="thin">
        <color indexed="64"/>
      </top>
      <bottom style="thin">
        <color indexed="64"/>
      </bottom>
      <diagonal/>
    </border>
    <border>
      <left style="thin">
        <color indexed="64"/>
      </left>
      <right style="medium">
        <color rgb="FFC00000"/>
      </right>
      <top style="thin">
        <color indexed="64"/>
      </top>
      <bottom style="thin">
        <color indexed="64"/>
      </bottom>
      <diagonal/>
    </border>
    <border>
      <left style="thin">
        <color indexed="64"/>
      </left>
      <right style="thin">
        <color indexed="64"/>
      </right>
      <top style="thin">
        <color indexed="64"/>
      </top>
      <bottom style="medium">
        <color rgb="FFC00000"/>
      </bottom>
      <diagonal/>
    </border>
    <border>
      <left/>
      <right style="thin">
        <color theme="1"/>
      </right>
      <top/>
      <bottom/>
      <diagonal/>
    </border>
    <border>
      <left style="thin">
        <color theme="1"/>
      </left>
      <right/>
      <top/>
      <bottom/>
      <diagonal/>
    </border>
    <border>
      <left/>
      <right style="thin">
        <color theme="1"/>
      </right>
      <top style="thin">
        <color indexed="64"/>
      </top>
      <bottom style="medium">
        <color rgb="FF0070C0"/>
      </bottom>
      <diagonal/>
    </border>
    <border>
      <left/>
      <right style="thin">
        <color theme="1"/>
      </right>
      <top style="thin">
        <color indexed="64"/>
      </top>
      <bottom/>
      <diagonal/>
    </border>
    <border>
      <left style="thin">
        <color indexed="64"/>
      </left>
      <right style="thin">
        <color theme="1"/>
      </right>
      <top style="thin">
        <color indexed="64"/>
      </top>
      <bottom style="medium">
        <color rgb="FF0070C0"/>
      </bottom>
      <diagonal/>
    </border>
    <border>
      <left style="thin">
        <color theme="1"/>
      </left>
      <right/>
      <top style="thin">
        <color indexed="64"/>
      </top>
      <bottom/>
      <diagonal/>
    </border>
    <border>
      <left style="medium">
        <color indexed="64"/>
      </left>
      <right/>
      <top style="medium">
        <color indexed="64"/>
      </top>
      <bottom/>
      <diagonal/>
    </border>
    <border>
      <left style="medium">
        <color rgb="FFC00000"/>
      </left>
      <right style="medium">
        <color rgb="FFC00000"/>
      </right>
      <top style="medium">
        <color rgb="FFC00000"/>
      </top>
      <bottom style="medium">
        <color rgb="FFC00000"/>
      </bottom>
      <diagonal/>
    </border>
    <border>
      <left/>
      <right style="medium">
        <color rgb="FF0070C0"/>
      </right>
      <top style="medium">
        <color rgb="FF0070C0"/>
      </top>
      <bottom style="thin">
        <color indexed="64"/>
      </bottom>
      <diagonal/>
    </border>
    <border>
      <left style="thin">
        <color indexed="64"/>
      </left>
      <right style="medium">
        <color rgb="FFC00000"/>
      </right>
      <top style="thin">
        <color indexed="64"/>
      </top>
      <bottom/>
      <diagonal/>
    </border>
    <border>
      <left/>
      <right style="medium">
        <color rgb="FF0070C0"/>
      </right>
      <top style="thin">
        <color indexed="64"/>
      </top>
      <bottom style="medium">
        <color rgb="FF0070C0"/>
      </bottom>
      <diagonal/>
    </border>
    <border>
      <left style="medium">
        <color rgb="FFC00000"/>
      </left>
      <right style="medium">
        <color rgb="FFC00000"/>
      </right>
      <top style="medium">
        <color rgb="FFC00000"/>
      </top>
      <bottom/>
      <diagonal/>
    </border>
    <border>
      <left style="medium">
        <color rgb="FFC00000"/>
      </left>
      <right style="medium">
        <color rgb="FFC00000"/>
      </right>
      <top/>
      <bottom style="medium">
        <color rgb="FFC00000"/>
      </bottom>
      <diagonal/>
    </border>
    <border>
      <left style="medium">
        <color rgb="FFC00000"/>
      </left>
      <right style="medium">
        <color rgb="FF0070C0"/>
      </right>
      <top style="medium">
        <color rgb="FF0070C0"/>
      </top>
      <bottom/>
      <diagonal/>
    </border>
    <border>
      <left style="medium">
        <color rgb="FFC00000"/>
      </left>
      <right style="medium">
        <color rgb="FF0070C0"/>
      </right>
      <top/>
      <bottom style="medium">
        <color rgb="FF0070C0"/>
      </bottom>
      <diagonal/>
    </border>
    <border>
      <left style="thin">
        <color theme="1"/>
      </left>
      <right/>
      <top style="medium">
        <color indexed="64"/>
      </top>
      <bottom/>
      <diagonal/>
    </border>
    <border>
      <left style="thin">
        <color theme="1"/>
      </left>
      <right/>
      <top/>
      <bottom style="medium">
        <color indexed="64"/>
      </bottom>
      <diagonal/>
    </border>
    <border>
      <left style="medium">
        <color indexed="64"/>
      </left>
      <right style="medium">
        <color rgb="FFC00000"/>
      </right>
      <top style="medium">
        <color indexed="64"/>
      </top>
      <bottom style="medium">
        <color indexed="64"/>
      </bottom>
      <diagonal/>
    </border>
    <border>
      <left/>
      <right style="medium">
        <color rgb="FFC00000"/>
      </right>
      <top style="medium">
        <color indexed="64"/>
      </top>
      <bottom/>
      <diagonal/>
    </border>
    <border>
      <left style="thin">
        <color indexed="64"/>
      </left>
      <right style="double">
        <color rgb="FF000000"/>
      </right>
      <top style="medium">
        <color indexed="64"/>
      </top>
      <bottom style="thin">
        <color indexed="64"/>
      </bottom>
      <diagonal/>
    </border>
    <border>
      <left style="thin">
        <color indexed="64"/>
      </left>
      <right style="double">
        <color rgb="FF000000"/>
      </right>
      <top style="thin">
        <color indexed="64"/>
      </top>
      <bottom style="thin">
        <color indexed="64"/>
      </bottom>
      <diagonal/>
    </border>
    <border>
      <left/>
      <right style="thin">
        <color indexed="64"/>
      </right>
      <top style="medium">
        <color indexed="64"/>
      </top>
      <bottom style="thin">
        <color indexed="64"/>
      </bottom>
      <diagonal/>
    </border>
    <border>
      <left style="thick">
        <color rgb="FFC00000"/>
      </left>
      <right style="thin">
        <color indexed="64"/>
      </right>
      <top style="thick">
        <color rgb="FFC00000"/>
      </top>
      <bottom style="thick">
        <color rgb="FFC00000"/>
      </bottom>
      <diagonal/>
    </border>
    <border>
      <left style="thin">
        <color indexed="64"/>
      </left>
      <right/>
      <top style="thick">
        <color rgb="FFC00000"/>
      </top>
      <bottom style="thick">
        <color rgb="FFC00000"/>
      </bottom>
      <diagonal/>
    </border>
    <border>
      <left style="double">
        <color indexed="64"/>
      </left>
      <right style="double">
        <color indexed="64"/>
      </right>
      <top style="double">
        <color indexed="64"/>
      </top>
      <bottom style="double">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right style="dotted">
        <color indexed="64"/>
      </right>
      <top/>
      <bottom style="dotted">
        <color indexed="64"/>
      </bottom>
      <diagonal/>
    </border>
    <border>
      <left/>
      <right/>
      <top style="dotted">
        <color indexed="64"/>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dashed">
        <color indexed="64"/>
      </left>
      <right style="dotted">
        <color indexed="64"/>
      </right>
      <top style="dashed">
        <color indexed="64"/>
      </top>
      <bottom style="dotted">
        <color indexed="64"/>
      </bottom>
      <diagonal/>
    </border>
    <border>
      <left style="dotted">
        <color indexed="64"/>
      </left>
      <right style="dashed">
        <color indexed="64"/>
      </right>
      <top style="dashed">
        <color indexed="64"/>
      </top>
      <bottom style="dotted">
        <color indexed="64"/>
      </bottom>
      <diagonal/>
    </border>
    <border>
      <left style="dashed">
        <color indexed="64"/>
      </left>
      <right style="dotted">
        <color indexed="64"/>
      </right>
      <top style="dotted">
        <color indexed="64"/>
      </top>
      <bottom style="dashed">
        <color indexed="64"/>
      </bottom>
      <diagonal/>
    </border>
    <border>
      <left style="dotted">
        <color indexed="64"/>
      </left>
      <right style="dashed">
        <color indexed="64"/>
      </right>
      <top style="dotted">
        <color indexed="64"/>
      </top>
      <bottom style="dashed">
        <color indexed="64"/>
      </bottom>
      <diagonal/>
    </border>
    <border>
      <left style="dotted">
        <color indexed="64"/>
      </left>
      <right/>
      <top style="dashed">
        <color indexed="64"/>
      </top>
      <bottom/>
      <diagonal/>
    </border>
    <border>
      <left style="dashed">
        <color indexed="64"/>
      </left>
      <right style="dotted">
        <color indexed="64"/>
      </right>
      <top style="dashed">
        <color indexed="64"/>
      </top>
      <bottom style="dashed">
        <color indexed="64"/>
      </bottom>
      <diagonal/>
    </border>
    <border>
      <left style="dotted">
        <color indexed="64"/>
      </left>
      <right style="dashed">
        <color indexed="64"/>
      </right>
      <top style="dashed">
        <color indexed="64"/>
      </top>
      <bottom style="dashed">
        <color indexed="64"/>
      </bottom>
      <diagonal/>
    </border>
    <border>
      <left/>
      <right style="dotted">
        <color indexed="64"/>
      </right>
      <top style="dashed">
        <color indexed="64"/>
      </top>
      <bottom/>
      <diagonal/>
    </border>
    <border>
      <left/>
      <right/>
      <top style="dotted">
        <color indexed="64"/>
      </top>
      <bottom style="dotted">
        <color indexed="64"/>
      </bottom>
      <diagonal/>
    </border>
    <border>
      <left style="thin">
        <color indexed="64"/>
      </left>
      <right/>
      <top style="medium">
        <color indexed="64"/>
      </top>
      <bottom style="thin">
        <color indexed="64"/>
      </bottom>
      <diagonal/>
    </border>
    <border>
      <left/>
      <right style="thick">
        <color indexed="64"/>
      </right>
      <top/>
      <bottom style="medium">
        <color indexed="64"/>
      </bottom>
      <diagonal/>
    </border>
    <border>
      <left style="thick">
        <color indexed="64"/>
      </left>
      <right style="thick">
        <color indexed="64"/>
      </right>
      <top/>
      <bottom style="medium">
        <color indexed="64"/>
      </bottom>
      <diagonal/>
    </border>
    <border>
      <left style="thick">
        <color indexed="64"/>
      </left>
      <right/>
      <top/>
      <bottom style="medium">
        <color indexed="64"/>
      </bottom>
      <diagonal/>
    </border>
    <border>
      <left style="thin">
        <color indexed="64"/>
      </left>
      <right style="dotted">
        <color indexed="64"/>
      </right>
      <top/>
      <bottom style="dotted">
        <color indexed="64"/>
      </bottom>
      <diagonal/>
    </border>
    <border>
      <left style="dotted">
        <color indexed="64"/>
      </left>
      <right/>
      <top style="dotted">
        <color indexed="64"/>
      </top>
      <bottom style="dashed">
        <color indexed="64"/>
      </bottom>
      <diagonal/>
    </border>
    <border>
      <left style="dotted">
        <color indexed="64"/>
      </left>
      <right/>
      <top style="dashed">
        <color indexed="64"/>
      </top>
      <bottom style="dotted">
        <color indexed="64"/>
      </bottom>
      <diagonal/>
    </border>
    <border>
      <left style="dotted">
        <color indexed="64"/>
      </left>
      <right style="hair">
        <color indexed="64"/>
      </right>
      <top style="thin">
        <color indexed="64"/>
      </top>
      <bottom style="dotted">
        <color indexed="64"/>
      </bottom>
      <diagonal/>
    </border>
    <border>
      <left style="dotted">
        <color indexed="64"/>
      </left>
      <right style="hair">
        <color indexed="64"/>
      </right>
      <top style="dotted">
        <color indexed="64"/>
      </top>
      <bottom style="thin">
        <color indexed="64"/>
      </bottom>
      <diagonal/>
    </border>
    <border>
      <left style="dotted">
        <color indexed="64"/>
      </left>
      <right style="hair">
        <color indexed="64"/>
      </right>
      <top style="dotted">
        <color indexed="64"/>
      </top>
      <bottom style="dotted">
        <color indexed="64"/>
      </bottom>
      <diagonal/>
    </border>
    <border>
      <left style="thin">
        <color indexed="64"/>
      </left>
      <right/>
      <top style="thick">
        <color indexed="64"/>
      </top>
      <bottom/>
      <diagonal/>
    </border>
    <border>
      <left style="thick">
        <color indexed="64"/>
      </left>
      <right style="thick">
        <color indexed="64"/>
      </right>
      <top style="thick">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ck">
        <color indexed="64"/>
      </top>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top style="medium">
        <color indexed="64"/>
      </top>
      <bottom/>
      <diagonal/>
    </border>
    <border>
      <left style="dotted">
        <color indexed="64"/>
      </left>
      <right style="hair">
        <color indexed="64"/>
      </right>
      <top style="dotted">
        <color indexed="64"/>
      </top>
      <bottom/>
      <diagonal/>
    </border>
    <border>
      <left/>
      <right/>
      <top/>
      <bottom style="dotted">
        <color indexed="64"/>
      </bottom>
      <diagonal/>
    </border>
    <border>
      <left style="thin">
        <color indexed="64"/>
      </left>
      <right style="thick">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s>
  <cellStyleXfs count="4">
    <xf numFmtId="0" fontId="0" fillId="0" borderId="0"/>
    <xf numFmtId="0" fontId="6" fillId="0" borderId="0">
      <alignment vertical="center"/>
    </xf>
    <xf numFmtId="0" fontId="1" fillId="0" borderId="0"/>
    <xf numFmtId="0" fontId="45" fillId="0" borderId="0" applyNumberFormat="0" applyFill="0" applyBorder="0" applyAlignment="0" applyProtection="0">
      <alignment vertical="top"/>
      <protection locked="0"/>
    </xf>
  </cellStyleXfs>
  <cellXfs count="824">
    <xf numFmtId="0" fontId="0" fillId="0" borderId="0" xfId="0"/>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6" fillId="0" borderId="4" xfId="0" applyFont="1" applyFill="1" applyBorder="1" applyAlignment="1">
      <alignment vertical="center" wrapText="1"/>
    </xf>
    <xf numFmtId="0" fontId="6" fillId="0" borderId="6" xfId="0" applyFont="1" applyFill="1" applyBorder="1" applyAlignment="1">
      <alignment horizontal="center" vertical="center" wrapText="1"/>
    </xf>
    <xf numFmtId="0" fontId="0" fillId="0" borderId="4" xfId="0" applyFill="1" applyBorder="1" applyAlignment="1">
      <alignment vertical="center" wrapText="1"/>
    </xf>
    <xf numFmtId="0" fontId="7" fillId="0"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4" borderId="8" xfId="1" applyNumberFormat="1" applyFont="1" applyFill="1" applyBorder="1" applyAlignment="1">
      <alignment horizontal="center" vertical="center" wrapText="1"/>
    </xf>
    <xf numFmtId="0" fontId="5" fillId="4" borderId="8" xfId="2" applyFont="1" applyFill="1" applyBorder="1" applyAlignment="1">
      <alignment horizontal="center" vertical="center" wrapText="1"/>
    </xf>
    <xf numFmtId="0" fontId="7" fillId="0" borderId="4" xfId="1" applyNumberFormat="1" applyFont="1" applyFill="1" applyBorder="1" applyAlignment="1">
      <alignment horizontal="center" vertical="center" wrapText="1"/>
    </xf>
    <xf numFmtId="0" fontId="7" fillId="0" borderId="4" xfId="2" applyFont="1" applyBorder="1" applyAlignment="1">
      <alignment horizontal="center" vertical="center" wrapText="1"/>
    </xf>
    <xf numFmtId="0" fontId="7" fillId="0" borderId="9" xfId="1" applyNumberFormat="1" applyFont="1" applyFill="1" applyBorder="1" applyAlignment="1">
      <alignment horizontal="center" vertical="center" wrapText="1"/>
    </xf>
    <xf numFmtId="0" fontId="6" fillId="0" borderId="9" xfId="2" applyFont="1" applyBorder="1" applyAlignment="1">
      <alignment horizontal="center" vertical="center" wrapText="1"/>
    </xf>
    <xf numFmtId="0" fontId="6" fillId="0" borderId="4" xfId="2" applyFont="1" applyBorder="1" applyAlignment="1">
      <alignment horizontal="center" vertical="center" wrapText="1"/>
    </xf>
    <xf numFmtId="0" fontId="7" fillId="0" borderId="4" xfId="2" applyFont="1" applyFill="1" applyBorder="1" applyAlignment="1">
      <alignment horizontal="left" vertical="center" wrapText="1"/>
    </xf>
    <xf numFmtId="0" fontId="5" fillId="4" borderId="4" xfId="1" applyNumberFormat="1" applyFont="1" applyFill="1" applyBorder="1" applyAlignment="1">
      <alignment horizontal="center" vertical="center" wrapText="1"/>
    </xf>
    <xf numFmtId="0" fontId="5" fillId="4" borderId="4" xfId="2" applyFont="1" applyFill="1" applyBorder="1" applyAlignment="1">
      <alignment horizontal="center" vertical="center" wrapText="1"/>
    </xf>
    <xf numFmtId="0" fontId="7" fillId="0" borderId="6" xfId="1" applyNumberFormat="1" applyFont="1" applyFill="1" applyBorder="1" applyAlignment="1">
      <alignment horizontal="center" vertical="center" wrapText="1"/>
    </xf>
    <xf numFmtId="0" fontId="5" fillId="4" borderId="6" xfId="2" applyFont="1" applyFill="1" applyBorder="1" applyAlignment="1">
      <alignment horizontal="center" vertical="center" wrapText="1"/>
    </xf>
    <xf numFmtId="0" fontId="5" fillId="4" borderId="6" xfId="1" applyNumberFormat="1" applyFont="1" applyFill="1" applyBorder="1" applyAlignment="1">
      <alignment horizontal="center" vertical="center" wrapText="1"/>
    </xf>
    <xf numFmtId="0" fontId="6" fillId="0" borderId="6" xfId="2" applyFont="1" applyBorder="1" applyAlignment="1">
      <alignment horizontal="center" vertical="center" wrapText="1"/>
    </xf>
    <xf numFmtId="0" fontId="5" fillId="4" borderId="4" xfId="0" applyFont="1" applyFill="1" applyBorder="1" applyAlignment="1">
      <alignment horizontal="center" vertical="center"/>
    </xf>
    <xf numFmtId="0" fontId="6" fillId="5" borderId="4" xfId="0" applyFont="1" applyFill="1" applyBorder="1" applyAlignment="1">
      <alignment horizontal="center" vertical="center" wrapText="1"/>
    </xf>
    <xf numFmtId="0" fontId="6" fillId="5" borderId="4" xfId="0" applyFont="1" applyFill="1" applyBorder="1" applyAlignment="1">
      <alignment horizontal="center" vertical="center"/>
    </xf>
    <xf numFmtId="0" fontId="6" fillId="5" borderId="4" xfId="0" applyFont="1" applyFill="1" applyBorder="1" applyAlignment="1">
      <alignment vertical="center" wrapText="1"/>
    </xf>
    <xf numFmtId="0" fontId="0" fillId="5" borderId="4" xfId="0" applyFont="1" applyFill="1" applyBorder="1" applyAlignment="1">
      <alignment vertical="center" wrapText="1"/>
    </xf>
    <xf numFmtId="0" fontId="8" fillId="2" borderId="2"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7" fillId="0" borderId="11" xfId="0" applyNumberFormat="1" applyFont="1" applyFill="1" applyBorder="1" applyAlignment="1">
      <alignment horizontal="left" vertical="center" wrapText="1"/>
    </xf>
    <xf numFmtId="0" fontId="6" fillId="0" borderId="8" xfId="0" applyFont="1" applyFill="1" applyBorder="1" applyAlignment="1">
      <alignment horizontal="center" vertical="center" wrapText="1"/>
    </xf>
    <xf numFmtId="0" fontId="7" fillId="0" borderId="12" xfId="0" applyNumberFormat="1" applyFont="1" applyFill="1" applyBorder="1" applyAlignment="1">
      <alignment horizontal="left" vertical="center" wrapText="1"/>
    </xf>
    <xf numFmtId="0" fontId="5" fillId="4" borderId="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5" fillId="4" borderId="8" xfId="0" applyNumberFormat="1" applyFont="1" applyFill="1" applyBorder="1" applyAlignment="1">
      <alignment horizontal="center" vertical="center"/>
    </xf>
    <xf numFmtId="0" fontId="6" fillId="0" borderId="4" xfId="0" applyNumberFormat="1" applyFont="1" applyFill="1" applyBorder="1" applyAlignment="1">
      <alignment horizontal="center" vertical="center" wrapText="1"/>
    </xf>
    <xf numFmtId="0" fontId="6" fillId="5" borderId="4" xfId="0" applyNumberFormat="1" applyFont="1" applyFill="1" applyBorder="1" applyAlignment="1">
      <alignment vertical="center" wrapText="1"/>
    </xf>
    <xf numFmtId="0" fontId="6" fillId="0" borderId="4" xfId="0" applyNumberFormat="1" applyFont="1" applyFill="1" applyBorder="1" applyAlignment="1">
      <alignment vertical="center" wrapText="1"/>
    </xf>
    <xf numFmtId="0" fontId="5" fillId="4" borderId="6"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5" fillId="4" borderId="4" xfId="0" applyNumberFormat="1" applyFont="1" applyFill="1" applyBorder="1" applyAlignment="1">
      <alignment horizontal="center" vertical="center" wrapText="1"/>
    </xf>
    <xf numFmtId="0" fontId="5" fillId="4" borderId="9" xfId="0" applyNumberFormat="1" applyFont="1" applyFill="1" applyBorder="1" applyAlignment="1">
      <alignment horizontal="center" vertical="center" wrapText="1"/>
    </xf>
    <xf numFmtId="0" fontId="6" fillId="0" borderId="11" xfId="0" applyNumberFormat="1" applyFont="1" applyFill="1" applyBorder="1" applyAlignment="1">
      <alignment vertical="center" wrapText="1"/>
    </xf>
    <xf numFmtId="0" fontId="6" fillId="0" borderId="9" xfId="0" applyNumberFormat="1" applyFont="1" applyFill="1"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xf>
    <xf numFmtId="0" fontId="0" fillId="6" borderId="0" xfId="0" applyFill="1" applyAlignment="1">
      <alignment horizontal="center" vertical="center" wrapText="1"/>
    </xf>
    <xf numFmtId="0" fontId="0" fillId="0" borderId="0" xfId="0" applyBorder="1"/>
    <xf numFmtId="0" fontId="0" fillId="6" borderId="0" xfId="0" applyFill="1"/>
    <xf numFmtId="0" fontId="0" fillId="6" borderId="0" xfId="0" applyFill="1" applyBorder="1" applyAlignment="1">
      <alignment horizontal="center" vertical="center" wrapText="1"/>
    </xf>
    <xf numFmtId="0" fontId="0" fillId="6" borderId="18" xfId="0" applyFill="1" applyBorder="1" applyAlignment="1">
      <alignment horizontal="center" vertical="center" wrapText="1"/>
    </xf>
    <xf numFmtId="0" fontId="0" fillId="0" borderId="0" xfId="0" applyAlignment="1">
      <alignment vertical="center"/>
    </xf>
    <xf numFmtId="0" fontId="10" fillId="0" borderId="0" xfId="0" applyFont="1" applyAlignment="1">
      <alignment vertical="center"/>
    </xf>
    <xf numFmtId="0" fontId="0" fillId="2" borderId="0" xfId="0" applyFill="1" applyBorder="1" applyAlignment="1">
      <alignment horizontal="center" vertical="center" wrapText="1"/>
    </xf>
    <xf numFmtId="0" fontId="2" fillId="2" borderId="24" xfId="0" applyFont="1" applyFill="1" applyBorder="1" applyAlignment="1">
      <alignment horizontal="center" vertical="center" wrapText="1"/>
    </xf>
    <xf numFmtId="0" fontId="12" fillId="0" borderId="0" xfId="0" applyFont="1" applyAlignment="1">
      <alignment horizontal="center"/>
    </xf>
    <xf numFmtId="0" fontId="0" fillId="6" borderId="27" xfId="0" applyFill="1" applyBorder="1" applyAlignment="1">
      <alignment horizontal="center" vertical="center" wrapText="1"/>
    </xf>
    <xf numFmtId="0" fontId="13" fillId="2" borderId="25"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0" fillId="0" borderId="0" xfId="0" applyAlignment="1">
      <alignment wrapText="1"/>
    </xf>
    <xf numFmtId="0" fontId="0" fillId="6" borderId="2" xfId="0" applyFill="1" applyBorder="1" applyAlignment="1">
      <alignment horizontal="center" vertical="center" wrapText="1"/>
    </xf>
    <xf numFmtId="0" fontId="0" fillId="6" borderId="29" xfId="0" applyFill="1" applyBorder="1" applyAlignment="1">
      <alignment horizontal="center" vertical="center" wrapText="1"/>
    </xf>
    <xf numFmtId="0" fontId="11" fillId="2" borderId="26" xfId="0" applyFont="1" applyFill="1" applyBorder="1" applyAlignment="1">
      <alignment horizontal="center" vertical="center" wrapText="1"/>
    </xf>
    <xf numFmtId="0" fontId="0" fillId="6" borderId="18" xfId="0" applyFill="1" applyBorder="1"/>
    <xf numFmtId="0" fontId="0" fillId="6" borderId="21" xfId="0" applyFill="1" applyBorder="1" applyAlignment="1">
      <alignment horizontal="center" vertical="center" wrapText="1"/>
    </xf>
    <xf numFmtId="0" fontId="0" fillId="6" borderId="21" xfId="0" applyFill="1" applyBorder="1"/>
    <xf numFmtId="0" fontId="0" fillId="6" borderId="23" xfId="0" applyFill="1" applyBorder="1"/>
    <xf numFmtId="0" fontId="0" fillId="6" borderId="20" xfId="0" applyFill="1" applyBorder="1"/>
    <xf numFmtId="0" fontId="0" fillId="6" borderId="30" xfId="0" applyFill="1" applyBorder="1"/>
    <xf numFmtId="0" fontId="0" fillId="6" borderId="23"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 vertical="center" wrapText="1"/>
    </xf>
    <xf numFmtId="0" fontId="11" fillId="0" borderId="0" xfId="0" applyFont="1"/>
    <xf numFmtId="0" fontId="11"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wrapText="1"/>
    </xf>
    <xf numFmtId="0" fontId="0" fillId="0" borderId="0" xfId="0" applyFill="1"/>
    <xf numFmtId="0" fontId="11" fillId="2" borderId="26" xfId="0" applyFont="1" applyFill="1" applyBorder="1" applyAlignment="1">
      <alignment wrapText="1"/>
    </xf>
    <xf numFmtId="0" fontId="0" fillId="2" borderId="33" xfId="0" applyFill="1" applyBorder="1"/>
    <xf numFmtId="0" fontId="10" fillId="0" borderId="0" xfId="0" applyFont="1" applyAlignment="1">
      <alignment horizontal="center" vertical="center" wrapText="1"/>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0" fontId="6" fillId="0" borderId="22" xfId="0" applyFont="1" applyFill="1" applyBorder="1" applyAlignment="1">
      <alignment vertical="center" wrapText="1"/>
    </xf>
    <xf numFmtId="0" fontId="0" fillId="0" borderId="12" xfId="0" applyFill="1" applyBorder="1" applyAlignment="1">
      <alignment vertical="center" wrapText="1"/>
    </xf>
    <xf numFmtId="0" fontId="7" fillId="0" borderId="36" xfId="2" applyFont="1" applyFill="1" applyBorder="1" applyAlignment="1">
      <alignment horizontal="left" vertical="center" wrapText="1"/>
    </xf>
    <xf numFmtId="0" fontId="7" fillId="0" borderId="37" xfId="2" applyFont="1" applyFill="1" applyBorder="1" applyAlignment="1">
      <alignment horizontal="left" vertical="center" wrapText="1"/>
    </xf>
    <xf numFmtId="0" fontId="7" fillId="0" borderId="12" xfId="2" applyFont="1" applyFill="1" applyBorder="1" applyAlignment="1">
      <alignment horizontal="left" vertical="center" wrapText="1"/>
    </xf>
    <xf numFmtId="0" fontId="6" fillId="5" borderId="12" xfId="0" applyFont="1" applyFill="1" applyBorder="1" applyAlignment="1">
      <alignment vertical="center" wrapText="1"/>
    </xf>
    <xf numFmtId="0" fontId="0" fillId="5" borderId="12" xfId="0" applyFont="1" applyFill="1" applyBorder="1" applyAlignment="1">
      <alignment vertical="center" wrapText="1"/>
    </xf>
    <xf numFmtId="0" fontId="6" fillId="0" borderId="38" xfId="0" applyFont="1" applyFill="1" applyBorder="1" applyAlignment="1">
      <alignment horizontal="left" vertical="center" wrapText="1"/>
    </xf>
    <xf numFmtId="0" fontId="6" fillId="5" borderId="12" xfId="0" applyNumberFormat="1" applyFont="1" applyFill="1" applyBorder="1" applyAlignment="1">
      <alignment vertical="center" wrapText="1"/>
    </xf>
    <xf numFmtId="0" fontId="6" fillId="0" borderId="12" xfId="0" applyNumberFormat="1" applyFont="1" applyFill="1" applyBorder="1" applyAlignment="1">
      <alignment vertical="center" wrapText="1"/>
    </xf>
    <xf numFmtId="0" fontId="0" fillId="6" borderId="4" xfId="0" applyFill="1" applyBorder="1" applyAlignment="1">
      <alignment horizontal="center" vertical="center" wrapText="1"/>
    </xf>
    <xf numFmtId="0" fontId="0" fillId="6" borderId="8" xfId="0" applyFill="1" applyBorder="1" applyAlignment="1">
      <alignment horizontal="center" vertical="center" wrapText="1"/>
    </xf>
    <xf numFmtId="0" fontId="2" fillId="2" borderId="34" xfId="0" applyFont="1" applyFill="1" applyBorder="1" applyAlignment="1">
      <alignment horizontal="center" vertical="center" wrapText="1"/>
    </xf>
    <xf numFmtId="0" fontId="0" fillId="0" borderId="8" xfId="0" applyBorder="1" applyAlignment="1">
      <alignment horizontal="center" vertical="center" wrapText="1"/>
    </xf>
    <xf numFmtId="0" fontId="0" fillId="6" borderId="43" xfId="0" applyFill="1" applyBorder="1" applyAlignment="1">
      <alignment horizontal="center" vertical="center" wrapText="1"/>
    </xf>
    <xf numFmtId="0" fontId="0" fillId="6" borderId="28" xfId="0" applyFill="1" applyBorder="1" applyAlignment="1">
      <alignment horizontal="center" vertical="center" wrapText="1"/>
    </xf>
    <xf numFmtId="0" fontId="10" fillId="6" borderId="45" xfId="0" applyFont="1" applyFill="1" applyBorder="1" applyAlignment="1">
      <alignment horizontal="center" vertical="center" wrapText="1"/>
    </xf>
    <xf numFmtId="0" fontId="11" fillId="2" borderId="44" xfId="0" applyFont="1" applyFill="1" applyBorder="1" applyAlignment="1">
      <alignment horizontal="center" vertical="center" wrapText="1"/>
    </xf>
    <xf numFmtId="0" fontId="0" fillId="6" borderId="46" xfId="0" applyFill="1" applyBorder="1" applyAlignment="1">
      <alignment horizontal="center" vertical="center" wrapText="1"/>
    </xf>
    <xf numFmtId="0" fontId="0" fillId="6" borderId="32" xfId="0" applyFill="1" applyBorder="1"/>
    <xf numFmtId="0" fontId="0" fillId="6" borderId="48" xfId="0" applyFill="1" applyBorder="1" applyAlignment="1">
      <alignment horizontal="center" vertical="center" wrapText="1"/>
    </xf>
    <xf numFmtId="0" fontId="0" fillId="6" borderId="28" xfId="0" applyFill="1" applyBorder="1"/>
    <xf numFmtId="0" fontId="6" fillId="0" borderId="53" xfId="0" applyFont="1" applyFill="1" applyBorder="1" applyAlignment="1">
      <alignment horizontal="left" vertical="center" wrapText="1"/>
    </xf>
    <xf numFmtId="0" fontId="0" fillId="6" borderId="56" xfId="0" applyFill="1" applyBorder="1" applyAlignment="1">
      <alignment horizontal="center" vertical="center" wrapText="1"/>
    </xf>
    <xf numFmtId="0" fontId="7" fillId="0" borderId="51" xfId="2" applyFont="1" applyFill="1" applyBorder="1" applyAlignment="1">
      <alignment horizontal="left" vertical="center" wrapText="1"/>
    </xf>
    <xf numFmtId="0" fontId="0" fillId="2" borderId="23" xfId="0" applyFill="1" applyBorder="1" applyAlignment="1">
      <alignment horizontal="center" vertical="center" wrapText="1"/>
    </xf>
    <xf numFmtId="0" fontId="11" fillId="2" borderId="30"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6" fillId="0" borderId="51" xfId="0" applyFont="1" applyFill="1" applyBorder="1" applyAlignment="1">
      <alignment horizontal="left" vertical="center" wrapText="1"/>
    </xf>
    <xf numFmtId="0" fontId="0" fillId="2" borderId="2"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50" xfId="0"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2" xfId="0" applyFont="1" applyFill="1" applyBorder="1" applyAlignment="1">
      <alignment horizontal="center" vertical="center" wrapText="1"/>
    </xf>
    <xf numFmtId="164" fontId="17" fillId="2" borderId="47" xfId="0" applyNumberFormat="1" applyFont="1" applyFill="1" applyBorder="1" applyAlignment="1">
      <alignment horizontal="center" vertical="center" wrapText="1"/>
    </xf>
    <xf numFmtId="164" fontId="17" fillId="2" borderId="58" xfId="0" applyNumberFormat="1" applyFont="1" applyFill="1" applyBorder="1" applyAlignment="1">
      <alignment horizontal="center" vertical="center" wrapText="1"/>
    </xf>
    <xf numFmtId="164" fontId="17" fillId="2" borderId="57" xfId="0" applyNumberFormat="1" applyFont="1" applyFill="1" applyBorder="1" applyAlignment="1">
      <alignment horizontal="center" vertical="center" wrapText="1"/>
    </xf>
    <xf numFmtId="164" fontId="17" fillId="2" borderId="40"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0" fillId="2" borderId="58"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1"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16" xfId="0" applyFill="1" applyBorder="1" applyAlignment="1">
      <alignment horizontal="center" vertical="center" wrapText="1"/>
    </xf>
    <xf numFmtId="0" fontId="2" fillId="2" borderId="63" xfId="0" applyFont="1" applyFill="1" applyBorder="1" applyAlignment="1">
      <alignment horizontal="center" vertical="center" wrapText="1"/>
    </xf>
    <xf numFmtId="0" fontId="5" fillId="4" borderId="43" xfId="0" applyFont="1" applyFill="1" applyBorder="1" applyAlignment="1">
      <alignment horizontal="center" vertical="center" wrapText="1"/>
    </xf>
    <xf numFmtId="0" fontId="13" fillId="2" borderId="64" xfId="0" applyFont="1" applyFill="1" applyBorder="1" applyAlignment="1">
      <alignment horizontal="center" vertical="center" wrapText="1"/>
    </xf>
    <xf numFmtId="0" fontId="0" fillId="0" borderId="8"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6" borderId="38" xfId="0" applyFill="1" applyBorder="1" applyAlignment="1" applyProtection="1">
      <alignment horizontal="center" vertical="center" wrapText="1"/>
    </xf>
    <xf numFmtId="0" fontId="0" fillId="6" borderId="41" xfId="0" applyFill="1" applyBorder="1" applyAlignment="1" applyProtection="1">
      <alignment horizontal="center" vertical="center" wrapText="1"/>
    </xf>
    <xf numFmtId="0" fontId="0" fillId="6" borderId="39" xfId="0" applyFill="1" applyBorder="1" applyAlignment="1" applyProtection="1">
      <alignment horizontal="center" vertical="center" wrapText="1"/>
    </xf>
    <xf numFmtId="0" fontId="0" fillId="6" borderId="3" xfId="0" applyFill="1" applyBorder="1" applyAlignment="1" applyProtection="1">
      <alignment horizontal="center" vertical="center" wrapText="1"/>
    </xf>
    <xf numFmtId="0" fontId="0" fillId="6" borderId="22" xfId="0" applyFill="1" applyBorder="1" applyAlignment="1" applyProtection="1">
      <alignment horizontal="center" vertical="center" wrapText="1"/>
    </xf>
    <xf numFmtId="0" fontId="0" fillId="6" borderId="19" xfId="0" applyFill="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6" borderId="42" xfId="0" applyFill="1" applyBorder="1" applyAlignment="1" applyProtection="1">
      <alignment horizontal="center" vertical="center" wrapText="1"/>
    </xf>
    <xf numFmtId="0" fontId="0" fillId="0" borderId="53" xfId="0" applyBorder="1" applyAlignment="1" applyProtection="1">
      <alignment horizontal="center" vertical="center" wrapText="1"/>
    </xf>
    <xf numFmtId="0" fontId="0" fillId="6" borderId="51" xfId="0" applyFill="1" applyBorder="1" applyAlignment="1" applyProtection="1">
      <alignment horizontal="center" vertical="center" wrapText="1"/>
    </xf>
    <xf numFmtId="0" fontId="0" fillId="6" borderId="23" xfId="0" applyFill="1" applyBorder="1" applyAlignment="1" applyProtection="1">
      <alignment horizontal="center" vertical="center" wrapText="1"/>
    </xf>
    <xf numFmtId="0" fontId="0" fillId="2" borderId="23" xfId="0" applyFill="1" applyBorder="1" applyAlignment="1" applyProtection="1">
      <alignment horizontal="center" vertical="center" wrapText="1"/>
    </xf>
    <xf numFmtId="0" fontId="0" fillId="0" borderId="54" xfId="0" applyBorder="1" applyAlignment="1" applyProtection="1">
      <alignment horizontal="center" vertical="center" wrapText="1"/>
    </xf>
    <xf numFmtId="0" fontId="0" fillId="6" borderId="52"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6" borderId="12" xfId="0" applyFill="1" applyBorder="1" applyAlignment="1" applyProtection="1">
      <alignment horizontal="center" vertical="center" wrapText="1"/>
    </xf>
    <xf numFmtId="0" fontId="0" fillId="6" borderId="5" xfId="0"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0" fontId="0" fillId="2" borderId="23" xfId="0" applyFill="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0" fontId="0" fillId="6" borderId="8" xfId="0" applyFill="1" applyBorder="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0" fontId="0" fillId="2" borderId="52" xfId="0" applyFill="1" applyBorder="1" applyAlignment="1" applyProtection="1">
      <alignment horizontal="center" vertical="center" wrapText="1"/>
      <protection locked="0"/>
    </xf>
    <xf numFmtId="0" fontId="0" fillId="2" borderId="56" xfId="0" applyFill="1" applyBorder="1" applyAlignment="1" applyProtection="1">
      <alignment horizontal="center" vertical="center" wrapText="1"/>
      <protection locked="0"/>
    </xf>
    <xf numFmtId="0" fontId="15" fillId="0" borderId="7" xfId="0" applyFont="1" applyFill="1" applyBorder="1" applyAlignment="1" applyProtection="1">
      <alignment horizontal="center" vertical="center" wrapText="1"/>
      <protection locked="0"/>
    </xf>
    <xf numFmtId="0" fontId="15" fillId="0" borderId="48" xfId="0" applyFont="1" applyFill="1" applyBorder="1" applyAlignment="1" applyProtection="1">
      <alignment horizontal="center" vertical="center" wrapText="1"/>
      <protection locked="0"/>
    </xf>
    <xf numFmtId="0" fontId="15" fillId="0" borderId="34" xfId="0" applyFont="1" applyFill="1" applyBorder="1" applyAlignment="1" applyProtection="1">
      <alignment wrapText="1"/>
      <protection locked="0"/>
    </xf>
    <xf numFmtId="0" fontId="15" fillId="0" borderId="59" xfId="0" applyFont="1" applyFill="1" applyBorder="1" applyAlignment="1" applyProtection="1">
      <alignment wrapText="1"/>
      <protection locked="0"/>
    </xf>
    <xf numFmtId="0" fontId="15" fillId="0" borderId="34" xfId="0" applyFont="1" applyFill="1" applyBorder="1" applyProtection="1">
      <protection locked="0"/>
    </xf>
    <xf numFmtId="0" fontId="15" fillId="0" borderId="59" xfId="0" applyFont="1" applyFill="1" applyBorder="1" applyProtection="1">
      <protection locked="0"/>
    </xf>
    <xf numFmtId="0" fontId="15" fillId="0" borderId="2" xfId="0" applyFont="1" applyFill="1" applyBorder="1" applyProtection="1">
      <protection locked="0"/>
    </xf>
    <xf numFmtId="164" fontId="17" fillId="2" borderId="65" xfId="0" applyNumberFormat="1" applyFont="1" applyFill="1" applyBorder="1" applyAlignment="1">
      <alignment horizontal="center" vertical="center" wrapText="1"/>
    </xf>
    <xf numFmtId="164" fontId="18" fillId="0" borderId="66" xfId="0" applyNumberFormat="1" applyFont="1" applyBorder="1" applyAlignment="1" applyProtection="1">
      <alignment horizontal="center" vertical="center"/>
      <protection locked="0"/>
    </xf>
    <xf numFmtId="0" fontId="0" fillId="0" borderId="0" xfId="0" applyBorder="1" applyAlignment="1">
      <alignment horizontal="justify" wrapText="1"/>
    </xf>
    <xf numFmtId="0" fontId="0" fillId="0" borderId="0" xfId="0" applyNumberFormat="1" applyFont="1" applyAlignment="1">
      <alignment horizontal="center" vertical="center" wrapText="1"/>
    </xf>
    <xf numFmtId="0" fontId="0" fillId="0" borderId="0" xfId="0" applyAlignment="1">
      <alignment vertical="center" wrapText="1"/>
    </xf>
    <xf numFmtId="0" fontId="0" fillId="0" borderId="0" xfId="0" applyAlignment="1">
      <alignment horizontal="justify"/>
    </xf>
    <xf numFmtId="0" fontId="0" fillId="0" borderId="0" xfId="0" applyAlignment="1">
      <alignment horizontal="justify" vertical="center"/>
    </xf>
    <xf numFmtId="0" fontId="25" fillId="10" borderId="4" xfId="0" applyNumberFormat="1" applyFont="1" applyFill="1" applyBorder="1" applyAlignment="1">
      <alignment horizontal="center" vertical="center" wrapText="1"/>
    </xf>
    <xf numFmtId="0" fontId="26" fillId="0" borderId="4" xfId="0" applyNumberFormat="1" applyFont="1" applyFill="1" applyBorder="1" applyAlignment="1">
      <alignment horizontal="center" vertical="center" wrapText="1"/>
    </xf>
    <xf numFmtId="0" fontId="25" fillId="0" borderId="4" xfId="0" applyNumberFormat="1" applyFont="1" applyFill="1" applyBorder="1" applyAlignment="1">
      <alignment horizontal="center" vertical="center" wrapText="1"/>
    </xf>
    <xf numFmtId="0" fontId="26" fillId="10" borderId="4" xfId="0" applyNumberFormat="1" applyFont="1" applyFill="1" applyBorder="1" applyAlignment="1">
      <alignment horizontal="center" vertical="center" wrapText="1"/>
    </xf>
    <xf numFmtId="0" fontId="25" fillId="0" borderId="4" xfId="0" applyNumberFormat="1" applyFont="1" applyFill="1" applyBorder="1" applyAlignment="1">
      <alignment horizontal="center" vertical="center"/>
    </xf>
    <xf numFmtId="0" fontId="26" fillId="0" borderId="4" xfId="0" applyNumberFormat="1" applyFont="1" applyFill="1" applyBorder="1" applyAlignment="1">
      <alignment horizontal="center" vertical="center"/>
    </xf>
    <xf numFmtId="0" fontId="25" fillId="10" borderId="4" xfId="0" applyNumberFormat="1" applyFont="1" applyFill="1" applyBorder="1" applyAlignment="1">
      <alignment horizontal="center" vertical="center"/>
    </xf>
    <xf numFmtId="0" fontId="30" fillId="13" borderId="4" xfId="0" applyNumberFormat="1" applyFont="1" applyFill="1" applyBorder="1" applyAlignment="1">
      <alignment horizontal="center" vertical="center"/>
    </xf>
    <xf numFmtId="0" fontId="7" fillId="0" borderId="4" xfId="0" applyNumberFormat="1" applyFont="1" applyFill="1" applyBorder="1" applyAlignment="1">
      <alignment horizontal="center" vertical="center" wrapText="1"/>
    </xf>
    <xf numFmtId="0" fontId="26" fillId="0" borderId="12" xfId="0" applyNumberFormat="1" applyFont="1" applyFill="1" applyBorder="1" applyAlignment="1">
      <alignment horizontal="left" vertical="center" wrapText="1"/>
    </xf>
    <xf numFmtId="0" fontId="25" fillId="13" borderId="12" xfId="0" applyNumberFormat="1" applyFont="1" applyFill="1" applyBorder="1" applyAlignment="1">
      <alignment horizontal="left" vertical="center" wrapText="1"/>
    </xf>
    <xf numFmtId="0" fontId="0" fillId="13" borderId="42" xfId="0" applyNumberFormat="1" applyFont="1" applyFill="1" applyBorder="1" applyAlignment="1">
      <alignment wrapText="1"/>
    </xf>
    <xf numFmtId="0" fontId="27" fillId="10" borderId="68" xfId="0" applyNumberFormat="1" applyFont="1" applyFill="1" applyBorder="1" applyAlignment="1">
      <alignment horizontal="center" vertical="center" wrapText="1"/>
    </xf>
    <xf numFmtId="0" fontId="27" fillId="0" borderId="68" xfId="0" applyNumberFormat="1" applyFont="1" applyFill="1" applyBorder="1" applyAlignment="1">
      <alignment horizontal="center" vertical="center" wrapText="1"/>
    </xf>
    <xf numFmtId="0" fontId="25" fillId="13" borderId="4" xfId="0" applyNumberFormat="1" applyFont="1" applyFill="1" applyBorder="1" applyAlignment="1">
      <alignment horizontal="left" vertical="center"/>
    </xf>
    <xf numFmtId="0" fontId="0" fillId="13" borderId="73" xfId="0" applyNumberFormat="1" applyFont="1" applyFill="1" applyBorder="1" applyAlignment="1">
      <alignment wrapText="1"/>
    </xf>
    <xf numFmtId="0" fontId="13" fillId="0" borderId="0" xfId="0" applyNumberFormat="1" applyFont="1" applyFill="1" applyBorder="1" applyAlignment="1">
      <alignment horizontal="center" vertical="center" wrapText="1"/>
    </xf>
    <xf numFmtId="0" fontId="27" fillId="0" borderId="0" xfId="0" applyNumberFormat="1" applyFont="1" applyFill="1" applyBorder="1" applyAlignment="1">
      <alignment horizontal="center" vertical="center" wrapText="1"/>
    </xf>
    <xf numFmtId="0" fontId="39" fillId="0" borderId="0" xfId="0" applyNumberFormat="1" applyFont="1" applyFill="1" applyBorder="1" applyAlignment="1">
      <alignment horizontal="center" vertical="center" wrapText="1"/>
    </xf>
    <xf numFmtId="0" fontId="37" fillId="0" borderId="0" xfId="0" applyNumberFormat="1" applyFont="1" applyFill="1" applyBorder="1" applyAlignment="1">
      <alignment horizontal="center" vertical="center" wrapText="1"/>
    </xf>
    <xf numFmtId="0" fontId="27"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26" fillId="0" borderId="0" xfId="0" applyNumberFormat="1" applyFont="1" applyFill="1" applyBorder="1" applyAlignment="1">
      <alignment horizontal="center" vertical="center" wrapText="1"/>
    </xf>
    <xf numFmtId="0" fontId="26" fillId="0" borderId="0" xfId="0" applyNumberFormat="1" applyFont="1" applyFill="1" applyBorder="1" applyAlignment="1">
      <alignment horizontal="left" vertical="center" wrapText="1"/>
    </xf>
    <xf numFmtId="0" fontId="7" fillId="0" borderId="0" xfId="0" applyNumberFormat="1" applyFont="1" applyFill="1" applyBorder="1" applyAlignment="1">
      <alignment horizontal="center" vertical="center" wrapText="1"/>
    </xf>
    <xf numFmtId="0" fontId="33" fillId="15" borderId="70" xfId="0" applyFont="1" applyFill="1" applyBorder="1" applyAlignment="1">
      <alignment horizontal="center" vertical="center" wrapText="1"/>
    </xf>
    <xf numFmtId="0" fontId="33" fillId="15" borderId="75" xfId="0" applyFont="1" applyFill="1" applyBorder="1" applyAlignment="1">
      <alignment horizontal="center" vertical="center" wrapText="1"/>
    </xf>
    <xf numFmtId="0" fontId="26" fillId="0" borderId="0" xfId="0" applyNumberFormat="1" applyFont="1" applyFill="1" applyBorder="1" applyAlignment="1">
      <alignment horizontal="center" vertical="center"/>
    </xf>
    <xf numFmtId="0" fontId="0" fillId="0" borderId="4" xfId="0" applyFill="1" applyBorder="1" applyAlignment="1" applyProtection="1">
      <alignment horizontal="center" vertical="center" wrapText="1"/>
      <protection locked="0"/>
    </xf>
    <xf numFmtId="0" fontId="6" fillId="0" borderId="1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3" borderId="2" xfId="0" applyFont="1" applyFill="1" applyBorder="1" applyAlignment="1">
      <alignment horizontal="center" vertical="center" wrapText="1"/>
    </xf>
    <xf numFmtId="164" fontId="18" fillId="8" borderId="66" xfId="0" applyNumberFormat="1" applyFont="1" applyFill="1" applyBorder="1" applyAlignment="1" applyProtection="1">
      <alignment horizontal="center" vertical="center"/>
      <protection locked="0"/>
    </xf>
    <xf numFmtId="0" fontId="45" fillId="0" borderId="4" xfId="3" applyBorder="1" applyAlignment="1" applyProtection="1">
      <alignment horizontal="center" vertical="center" wrapText="1"/>
    </xf>
    <xf numFmtId="0" fontId="10" fillId="0" borderId="0" xfId="0" applyFont="1" applyAlignment="1">
      <alignment horizontal="center" vertical="center"/>
    </xf>
    <xf numFmtId="0" fontId="19" fillId="0" borderId="0" xfId="0" applyFont="1" applyAlignment="1">
      <alignment horizontal="center" vertical="center"/>
    </xf>
    <xf numFmtId="0" fontId="20" fillId="0" borderId="49" xfId="0" applyFont="1" applyBorder="1" applyAlignment="1">
      <alignment horizontal="center" vertical="center" wrapText="1"/>
    </xf>
    <xf numFmtId="0" fontId="0" fillId="0" borderId="0" xfId="0" applyAlignment="1">
      <alignment horizontal="justify" wrapText="1"/>
    </xf>
    <xf numFmtId="0" fontId="0" fillId="0" borderId="0" xfId="0" applyAlignment="1">
      <alignment horizontal="justify" wrapText="1"/>
    </xf>
    <xf numFmtId="0" fontId="49" fillId="0" borderId="0" xfId="0" applyFont="1" applyAlignment="1">
      <alignment horizontal="center" vertical="center"/>
    </xf>
    <xf numFmtId="0" fontId="0" fillId="0" borderId="0" xfId="0" applyAlignment="1">
      <alignment horizontal="center" vertical="center"/>
    </xf>
    <xf numFmtId="0" fontId="16" fillId="0" borderId="0" xfId="0" applyFont="1" applyAlignment="1">
      <alignment horizontal="center" vertical="center"/>
    </xf>
    <xf numFmtId="0" fontId="0" fillId="0" borderId="49" xfId="0" applyNumberFormat="1" applyBorder="1" applyAlignment="1">
      <alignment horizontal="center" vertical="center"/>
    </xf>
    <xf numFmtId="0" fontId="20" fillId="0" borderId="29" xfId="0" applyFont="1" applyFill="1" applyBorder="1" applyAlignment="1">
      <alignment horizontal="center" vertical="center" wrapText="1"/>
    </xf>
    <xf numFmtId="0" fontId="52" fillId="0" borderId="29" xfId="0" applyFont="1" applyFill="1" applyBorder="1" applyAlignment="1">
      <alignment horizontal="center" vertical="center" wrapText="1"/>
    </xf>
    <xf numFmtId="0" fontId="52" fillId="0" borderId="17" xfId="0" applyFont="1" applyFill="1" applyBorder="1" applyAlignment="1">
      <alignment horizontal="center" vertical="center" wrapText="1"/>
    </xf>
    <xf numFmtId="0" fontId="20" fillId="0" borderId="17" xfId="0" applyFont="1" applyBorder="1" applyAlignment="1">
      <alignment horizontal="center" vertical="center" wrapText="1"/>
    </xf>
    <xf numFmtId="0" fontId="52" fillId="0" borderId="0" xfId="0" applyFont="1" applyFill="1" applyAlignment="1">
      <alignment horizontal="center" vertical="center" wrapText="1"/>
    </xf>
    <xf numFmtId="0" fontId="14" fillId="12" borderId="78" xfId="0" applyNumberFormat="1" applyFont="1" applyFill="1" applyBorder="1" applyAlignment="1">
      <alignment horizontal="center" vertical="center" wrapText="1"/>
    </xf>
    <xf numFmtId="0" fontId="27" fillId="10" borderId="79" xfId="0" applyNumberFormat="1" applyFont="1" applyFill="1" applyBorder="1" applyAlignment="1">
      <alignment horizontal="center" vertical="center" wrapText="1"/>
    </xf>
    <xf numFmtId="0" fontId="26" fillId="0" borderId="4" xfId="0" applyNumberFormat="1" applyFont="1" applyFill="1" applyBorder="1" applyAlignment="1">
      <alignment horizontal="left" vertical="center" wrapText="1"/>
    </xf>
    <xf numFmtId="0" fontId="13" fillId="0" borderId="78" xfId="0" applyNumberFormat="1" applyFont="1" applyFill="1" applyBorder="1" applyAlignment="1">
      <alignment horizontal="center" vertical="center" wrapText="1"/>
    </xf>
    <xf numFmtId="0" fontId="27" fillId="0" borderId="5" xfId="0" applyNumberFormat="1" applyFont="1" applyFill="1" applyBorder="1" applyAlignment="1">
      <alignment horizontal="center" vertical="center" wrapText="1"/>
    </xf>
    <xf numFmtId="0" fontId="26" fillId="0" borderId="4" xfId="0" applyNumberFormat="1" applyFont="1" applyFill="1" applyBorder="1" applyAlignment="1">
      <alignment vertical="center" wrapText="1"/>
    </xf>
    <xf numFmtId="0" fontId="27" fillId="10" borderId="5" xfId="0" applyNumberFormat="1" applyFont="1" applyFill="1" applyBorder="1" applyAlignment="1">
      <alignment horizontal="center" vertical="center" wrapText="1"/>
    </xf>
    <xf numFmtId="0" fontId="25" fillId="0" borderId="4" xfId="0" applyNumberFormat="1" applyFont="1" applyFill="1" applyBorder="1" applyAlignment="1">
      <alignment horizontal="left" vertical="center" wrapText="1"/>
    </xf>
    <xf numFmtId="0" fontId="14" fillId="0" borderId="8" xfId="0" applyNumberFormat="1" applyFont="1" applyFill="1" applyBorder="1" applyAlignment="1">
      <alignment horizontal="center" vertical="center" wrapText="1"/>
    </xf>
    <xf numFmtId="0" fontId="27" fillId="0" borderId="4" xfId="0" applyNumberFormat="1" applyFont="1" applyFill="1" applyBorder="1" applyAlignment="1">
      <alignment horizontal="center" vertical="center" wrapText="1"/>
    </xf>
    <xf numFmtId="0" fontId="27" fillId="0" borderId="79" xfId="0" applyNumberFormat="1" applyFont="1" applyFill="1" applyBorder="1" applyAlignment="1">
      <alignment horizontal="center" vertical="center" wrapText="1"/>
    </xf>
    <xf numFmtId="0" fontId="37" fillId="0" borderId="78" xfId="0" applyNumberFormat="1" applyFont="1" applyFill="1" applyBorder="1" applyAlignment="1">
      <alignment horizontal="center" vertical="center" wrapText="1"/>
    </xf>
    <xf numFmtId="0" fontId="27" fillId="0" borderId="81" xfId="0" applyNumberFormat="1" applyFont="1" applyFill="1" applyBorder="1" applyAlignment="1">
      <alignment horizontal="center" vertical="center" wrapText="1"/>
    </xf>
    <xf numFmtId="0" fontId="13" fillId="0" borderId="8" xfId="0" applyNumberFormat="1" applyFont="1" applyFill="1" applyBorder="1" applyAlignment="1">
      <alignment horizontal="center" vertical="center" wrapText="1"/>
    </xf>
    <xf numFmtId="0" fontId="39" fillId="0" borderId="5" xfId="0" applyNumberFormat="1" applyFont="1" applyFill="1" applyBorder="1" applyAlignment="1">
      <alignment horizontal="center" vertical="center" wrapText="1"/>
    </xf>
    <xf numFmtId="0" fontId="39" fillId="0" borderId="68" xfId="0" applyNumberFormat="1" applyFont="1" applyFill="1" applyBorder="1" applyAlignment="1">
      <alignment horizontal="center" vertical="center" wrapText="1"/>
    </xf>
    <xf numFmtId="0" fontId="39" fillId="0" borderId="81" xfId="0" applyNumberFormat="1" applyFont="1" applyFill="1" applyBorder="1" applyAlignment="1">
      <alignment horizontal="center" vertical="center" wrapText="1"/>
    </xf>
    <xf numFmtId="0" fontId="27" fillId="14" borderId="79" xfId="0" applyFont="1" applyFill="1" applyBorder="1" applyAlignment="1">
      <alignment horizontal="center" vertical="center" wrapText="1"/>
    </xf>
    <xf numFmtId="0" fontId="13" fillId="0" borderId="78" xfId="0" applyFont="1" applyBorder="1" applyAlignment="1">
      <alignment horizontal="center" vertical="center" wrapText="1"/>
    </xf>
    <xf numFmtId="0" fontId="27" fillId="0" borderId="68" xfId="0" applyFont="1" applyBorder="1" applyAlignment="1">
      <alignment horizontal="center" vertical="center" wrapText="1"/>
    </xf>
    <xf numFmtId="0" fontId="27" fillId="14" borderId="68" xfId="0" applyFont="1" applyFill="1" applyBorder="1" applyAlignment="1">
      <alignment horizontal="center" vertical="center" wrapText="1"/>
    </xf>
    <xf numFmtId="0" fontId="27" fillId="14" borderId="81" xfId="0" applyFont="1" applyFill="1" applyBorder="1" applyAlignment="1">
      <alignment horizontal="center" vertical="center" wrapText="1"/>
    </xf>
    <xf numFmtId="0" fontId="27" fillId="0" borderId="79" xfId="0" applyFont="1" applyBorder="1" applyAlignment="1">
      <alignment horizontal="center" vertical="center" wrapText="1"/>
    </xf>
    <xf numFmtId="0" fontId="27" fillId="0" borderId="81" xfId="0" applyFont="1" applyBorder="1" applyAlignment="1">
      <alignment horizontal="center" vertical="center" wrapText="1"/>
    </xf>
    <xf numFmtId="0" fontId="59" fillId="0" borderId="88" xfId="0" applyFont="1" applyBorder="1" applyAlignment="1">
      <alignment horizontal="center" vertical="center" wrapText="1"/>
    </xf>
    <xf numFmtId="0" fontId="58" fillId="0" borderId="49" xfId="0" applyFont="1" applyFill="1" applyBorder="1" applyAlignment="1">
      <alignment horizontal="center" vertical="center" wrapText="1"/>
    </xf>
    <xf numFmtId="0" fontId="7" fillId="10" borderId="69" xfId="0" applyFont="1" applyFill="1" applyBorder="1" applyAlignment="1">
      <alignment vertical="center" wrapText="1"/>
    </xf>
    <xf numFmtId="0" fontId="61" fillId="0" borderId="69" xfId="0" applyFont="1" applyBorder="1" applyAlignment="1">
      <alignment vertical="center" wrapText="1"/>
    </xf>
    <xf numFmtId="0" fontId="62" fillId="0" borderId="69" xfId="0" applyFont="1" applyBorder="1" applyAlignment="1">
      <alignment vertical="center" wrapText="1"/>
    </xf>
    <xf numFmtId="0" fontId="61" fillId="10" borderId="69" xfId="0" applyFont="1" applyFill="1" applyBorder="1" applyAlignment="1">
      <alignment vertical="center" wrapText="1"/>
    </xf>
    <xf numFmtId="0" fontId="61" fillId="0" borderId="41" xfId="0" applyFont="1" applyBorder="1" applyAlignment="1">
      <alignment vertical="center" wrapText="1"/>
    </xf>
    <xf numFmtId="0" fontId="62" fillId="0" borderId="80" xfId="0" applyFont="1" applyBorder="1" applyAlignment="1">
      <alignment vertical="center" wrapText="1"/>
    </xf>
    <xf numFmtId="0" fontId="61" fillId="0" borderId="42" xfId="0" applyFont="1" applyBorder="1" applyAlignment="1">
      <alignment vertical="center" wrapText="1"/>
    </xf>
    <xf numFmtId="0" fontId="7" fillId="0" borderId="0" xfId="0" applyNumberFormat="1" applyFont="1" applyFill="1" applyBorder="1" applyAlignment="1">
      <alignment horizontal="left" vertical="center" wrapText="1"/>
    </xf>
    <xf numFmtId="0" fontId="7" fillId="0" borderId="4" xfId="0" applyNumberFormat="1" applyFont="1" applyFill="1" applyBorder="1" applyAlignment="1">
      <alignment horizontal="left" vertical="center" wrapText="1"/>
    </xf>
    <xf numFmtId="0" fontId="62" fillId="0" borderId="42" xfId="0" applyFont="1" applyBorder="1" applyAlignment="1">
      <alignment vertical="center" wrapText="1"/>
    </xf>
    <xf numFmtId="0" fontId="62" fillId="0" borderId="12" xfId="0" applyFont="1" applyBorder="1" applyAlignment="1">
      <alignment vertical="center" wrapText="1"/>
    </xf>
    <xf numFmtId="0" fontId="20" fillId="0" borderId="0" xfId="0" applyFont="1"/>
    <xf numFmtId="0" fontId="7" fillId="0" borderId="12" xfId="0" applyNumberFormat="1" applyFont="1" applyFill="1" applyBorder="1" applyAlignment="1">
      <alignment vertical="center" wrapText="1"/>
    </xf>
    <xf numFmtId="0" fontId="7" fillId="0" borderId="41" xfId="0" applyNumberFormat="1" applyFont="1" applyFill="1" applyBorder="1" applyAlignment="1">
      <alignment horizontal="left" vertical="center" wrapText="1"/>
    </xf>
    <xf numFmtId="0" fontId="7" fillId="0" borderId="38" xfId="0" applyNumberFormat="1" applyFont="1" applyFill="1" applyBorder="1" applyAlignment="1">
      <alignment horizontal="left" vertical="center" wrapText="1"/>
    </xf>
    <xf numFmtId="0" fontId="7" fillId="0" borderId="42" xfId="0" applyNumberFormat="1" applyFont="1" applyFill="1" applyBorder="1" applyAlignment="1">
      <alignment horizontal="left" vertical="center" wrapText="1"/>
    </xf>
    <xf numFmtId="0" fontId="7" fillId="0" borderId="5" xfId="0" applyNumberFormat="1" applyFont="1" applyFill="1" applyBorder="1" applyAlignment="1">
      <alignment horizontal="left" vertical="center" wrapText="1"/>
    </xf>
    <xf numFmtId="0" fontId="20" fillId="0" borderId="0" xfId="0" applyFont="1" applyBorder="1"/>
    <xf numFmtId="0" fontId="7" fillId="10" borderId="12" xfId="0" applyNumberFormat="1" applyFont="1" applyFill="1" applyBorder="1" applyAlignment="1">
      <alignment vertical="center" wrapText="1"/>
    </xf>
    <xf numFmtId="0" fontId="7" fillId="10" borderId="12" xfId="0" applyNumberFormat="1" applyFont="1" applyFill="1" applyBorder="1" applyAlignment="1">
      <alignment horizontal="left" vertical="center" wrapText="1"/>
    </xf>
    <xf numFmtId="0" fontId="7" fillId="10" borderId="38" xfId="0" applyNumberFormat="1" applyFont="1" applyFill="1" applyBorder="1" applyAlignment="1">
      <alignment horizontal="left" vertical="center" wrapText="1"/>
    </xf>
    <xf numFmtId="0" fontId="7" fillId="10" borderId="41" xfId="0" applyNumberFormat="1" applyFont="1" applyFill="1" applyBorder="1" applyAlignment="1">
      <alignment horizontal="left" vertical="center" wrapText="1"/>
    </xf>
    <xf numFmtId="0" fontId="7" fillId="10" borderId="42" xfId="0" applyNumberFormat="1" applyFont="1" applyFill="1" applyBorder="1" applyAlignment="1">
      <alignment horizontal="left" vertical="center" wrapText="1"/>
    </xf>
    <xf numFmtId="0" fontId="7" fillId="13" borderId="42" xfId="0" applyNumberFormat="1" applyFont="1" applyFill="1" applyBorder="1" applyAlignment="1">
      <alignment horizontal="left" vertical="center"/>
    </xf>
    <xf numFmtId="0" fontId="7" fillId="10" borderId="4" xfId="0" applyNumberFormat="1" applyFont="1" applyFill="1" applyBorder="1" applyAlignment="1">
      <alignment horizontal="left" vertical="center" wrapText="1"/>
    </xf>
    <xf numFmtId="0" fontId="7" fillId="13" borderId="38" xfId="0" applyNumberFormat="1" applyFont="1" applyFill="1" applyBorder="1" applyAlignment="1">
      <alignment horizontal="left" vertical="center" wrapText="1"/>
    </xf>
    <xf numFmtId="0" fontId="7" fillId="10" borderId="69" xfId="0" applyNumberFormat="1" applyFont="1" applyFill="1" applyBorder="1" applyAlignment="1">
      <alignment horizontal="left" vertical="center" wrapText="1"/>
    </xf>
    <xf numFmtId="0" fontId="7" fillId="0" borderId="12" xfId="0" applyFont="1" applyBorder="1" applyAlignment="1">
      <alignment vertical="center" wrapText="1"/>
    </xf>
    <xf numFmtId="0" fontId="7" fillId="0" borderId="69" xfId="0" applyFont="1" applyBorder="1" applyAlignment="1">
      <alignment vertical="center" wrapText="1"/>
    </xf>
    <xf numFmtId="0" fontId="60" fillId="0" borderId="69" xfId="0" applyFont="1" applyBorder="1" applyAlignment="1">
      <alignment vertical="center" wrapText="1"/>
    </xf>
    <xf numFmtId="0" fontId="7" fillId="10" borderId="9" xfId="0" applyFont="1" applyFill="1" applyBorder="1" applyAlignment="1">
      <alignment vertical="center" wrapText="1"/>
    </xf>
    <xf numFmtId="0" fontId="7" fillId="0" borderId="11" xfId="0" applyFont="1" applyBorder="1" applyAlignment="1">
      <alignment vertical="center" wrapText="1"/>
    </xf>
    <xf numFmtId="0" fontId="7" fillId="10" borderId="12" xfId="0" applyFont="1" applyFill="1" applyBorder="1" applyAlignment="1">
      <alignment vertical="center" wrapText="1"/>
    </xf>
    <xf numFmtId="0" fontId="60" fillId="0" borderId="12" xfId="0" applyFont="1" applyBorder="1" applyAlignment="1">
      <alignment vertical="center" wrapText="1"/>
    </xf>
    <xf numFmtId="0" fontId="7" fillId="0" borderId="42" xfId="0" applyFont="1" applyBorder="1" applyAlignment="1">
      <alignment vertical="center" wrapText="1"/>
    </xf>
    <xf numFmtId="0" fontId="56" fillId="0" borderId="69" xfId="0" applyFont="1" applyBorder="1" applyAlignment="1">
      <alignment vertical="center" wrapText="1"/>
    </xf>
    <xf numFmtId="0" fontId="6" fillId="0" borderId="3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4" fillId="0" borderId="9" xfId="0" applyFont="1" applyBorder="1" applyAlignment="1">
      <alignment horizontal="center" vertical="center" wrapText="1"/>
    </xf>
    <xf numFmtId="0" fontId="0" fillId="0" borderId="56" xfId="0" applyBorder="1" applyAlignment="1">
      <alignment horizontal="center" wrapText="1"/>
    </xf>
    <xf numFmtId="0" fontId="0" fillId="0" borderId="8" xfId="0" applyBorder="1" applyAlignment="1">
      <alignment horizontal="center" vertical="center"/>
    </xf>
    <xf numFmtId="0" fontId="10" fillId="4" borderId="43" xfId="0" applyFont="1" applyFill="1" applyBorder="1" applyAlignment="1">
      <alignment horizontal="center" vertical="center"/>
    </xf>
    <xf numFmtId="0" fontId="10" fillId="4" borderId="92" xfId="0" applyFont="1" applyFill="1" applyBorder="1" applyAlignment="1">
      <alignment horizontal="center" vertical="center"/>
    </xf>
    <xf numFmtId="0" fontId="63" fillId="4" borderId="12" xfId="0" applyFont="1" applyFill="1" applyBorder="1" applyAlignment="1">
      <alignment horizontal="center" vertical="center" wrapText="1"/>
    </xf>
    <xf numFmtId="0" fontId="63" fillId="4" borderId="43" xfId="0" applyFont="1" applyFill="1" applyBorder="1" applyAlignment="1">
      <alignment horizontal="center" vertical="center" wrapText="1"/>
    </xf>
    <xf numFmtId="0" fontId="10" fillId="4" borderId="0" xfId="0" applyFont="1" applyFill="1" applyAlignment="1">
      <alignment horizontal="center" vertical="center"/>
    </xf>
    <xf numFmtId="0" fontId="10" fillId="4" borderId="4" xfId="0" applyFont="1" applyFill="1" applyBorder="1" applyAlignment="1">
      <alignment horizontal="center" vertical="center"/>
    </xf>
    <xf numFmtId="0" fontId="65" fillId="0" borderId="0" xfId="0" applyFont="1" applyAlignment="1">
      <alignment horizontal="left" vertical="center" wrapText="1"/>
    </xf>
    <xf numFmtId="0" fontId="45" fillId="4" borderId="12" xfId="3" applyFill="1" applyBorder="1" applyAlignment="1" applyProtection="1">
      <alignment vertical="center" wrapText="1"/>
    </xf>
    <xf numFmtId="0" fontId="46" fillId="10" borderId="4" xfId="3" applyNumberFormat="1" applyFont="1" applyFill="1" applyBorder="1" applyAlignment="1" applyProtection="1">
      <alignment horizontal="left" vertical="center" wrapText="1"/>
    </xf>
    <xf numFmtId="0" fontId="46" fillId="10" borderId="12" xfId="3" applyNumberFormat="1" applyFont="1" applyFill="1" applyBorder="1" applyAlignment="1" applyProtection="1">
      <alignment horizontal="left" vertical="center" wrapText="1"/>
    </xf>
    <xf numFmtId="0" fontId="46" fillId="10" borderId="4" xfId="3" applyNumberFormat="1" applyFont="1" applyFill="1" applyBorder="1" applyAlignment="1" applyProtection="1">
      <alignment vertical="center" wrapText="1"/>
    </xf>
    <xf numFmtId="0" fontId="46" fillId="10" borderId="12" xfId="3" applyNumberFormat="1" applyFont="1" applyFill="1" applyBorder="1" applyAlignment="1" applyProtection="1">
      <alignment vertical="center" wrapText="1"/>
    </xf>
    <xf numFmtId="0" fontId="66" fillId="0" borderId="49" xfId="3" applyFont="1" applyBorder="1" applyAlignment="1" applyProtection="1">
      <alignment horizontal="center" vertical="center" wrapText="1"/>
    </xf>
    <xf numFmtId="0" fontId="15" fillId="0" borderId="4" xfId="0" applyFont="1" applyBorder="1" applyAlignment="1">
      <alignment horizontal="center" vertical="center" wrapText="1"/>
    </xf>
    <xf numFmtId="0" fontId="0" fillId="0" borderId="0" xfId="0" applyBorder="1" applyAlignment="1">
      <alignment wrapText="1"/>
    </xf>
    <xf numFmtId="0" fontId="0" fillId="0" borderId="0" xfId="0" applyAlignment="1">
      <alignment wrapText="1"/>
    </xf>
    <xf numFmtId="0" fontId="19" fillId="0" borderId="0" xfId="0" applyFont="1" applyBorder="1" applyAlignment="1">
      <alignment horizontal="right" vertical="center" wrapText="1"/>
    </xf>
    <xf numFmtId="0" fontId="10" fillId="0" borderId="30" xfId="0" applyFont="1" applyBorder="1" applyAlignment="1">
      <alignment horizontal="center" vertical="center"/>
    </xf>
    <xf numFmtId="0" fontId="58" fillId="0" borderId="93" xfId="0" applyFont="1" applyBorder="1" applyAlignment="1">
      <alignment horizontal="center"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22" xfId="0" applyBorder="1"/>
    <xf numFmtId="0" fontId="19" fillId="0" borderId="0" xfId="0" applyFont="1" applyBorder="1" applyAlignment="1">
      <alignment horizontal="center" vertical="center" wrapText="1"/>
    </xf>
    <xf numFmtId="0" fontId="58" fillId="0" borderId="49" xfId="0" applyFont="1" applyBorder="1" applyAlignment="1">
      <alignment horizontal="center" vertical="center" wrapText="1"/>
    </xf>
    <xf numFmtId="0" fontId="0" fillId="0" borderId="0" xfId="0" applyAlignment="1">
      <alignment wrapText="1"/>
    </xf>
    <xf numFmtId="0" fontId="0" fillId="0" borderId="0" xfId="0" applyAlignment="1">
      <alignment horizontal="justify" wrapText="1"/>
    </xf>
    <xf numFmtId="0" fontId="0" fillId="0" borderId="2" xfId="0" applyBorder="1" applyAlignment="1">
      <alignment vertical="center" wrapText="1"/>
    </xf>
    <xf numFmtId="0" fontId="45" fillId="4" borderId="43" xfId="3" applyFill="1" applyBorder="1" applyAlignment="1" applyProtection="1">
      <alignment vertical="center" wrapText="1"/>
    </xf>
    <xf numFmtId="0" fontId="45" fillId="4" borderId="35" xfId="3" applyFill="1" applyBorder="1" applyAlignment="1" applyProtection="1">
      <alignment horizontal="left" vertical="center" wrapText="1"/>
    </xf>
    <xf numFmtId="0" fontId="45" fillId="4" borderId="12" xfId="3" applyFill="1" applyBorder="1" applyAlignment="1" applyProtection="1">
      <alignment horizontal="left" vertical="center" wrapText="1"/>
    </xf>
    <xf numFmtId="0" fontId="45" fillId="4" borderId="22" xfId="3" applyFill="1" applyBorder="1" applyAlignment="1" applyProtection="1">
      <alignment horizontal="left" vertical="center" wrapText="1"/>
    </xf>
    <xf numFmtId="0" fontId="45" fillId="4" borderId="39" xfId="3" applyFill="1" applyBorder="1" applyAlignment="1" applyProtection="1">
      <alignment wrapText="1"/>
    </xf>
    <xf numFmtId="0" fontId="45" fillId="4" borderId="90" xfId="3" applyNumberFormat="1" applyFill="1" applyBorder="1" applyAlignment="1" applyProtection="1">
      <alignment horizontal="left" vertical="center" wrapText="1"/>
    </xf>
    <xf numFmtId="0" fontId="45" fillId="4" borderId="91" xfId="3" applyNumberFormat="1" applyFill="1" applyBorder="1" applyAlignment="1" applyProtection="1">
      <alignment horizontal="left" vertical="center" wrapText="1"/>
    </xf>
    <xf numFmtId="0" fontId="45" fillId="4" borderId="39" xfId="3" applyNumberFormat="1" applyFill="1" applyBorder="1" applyAlignment="1" applyProtection="1">
      <alignment horizontal="left" vertical="center" wrapText="1"/>
    </xf>
    <xf numFmtId="0" fontId="45" fillId="4" borderId="12" xfId="3" applyNumberFormat="1" applyFill="1" applyBorder="1" applyAlignment="1" applyProtection="1">
      <alignment vertical="center" wrapText="1"/>
    </xf>
    <xf numFmtId="0" fontId="45" fillId="4" borderId="38" xfId="3" applyNumberFormat="1" applyFill="1" applyBorder="1" applyAlignment="1" applyProtection="1">
      <alignment vertical="center" wrapText="1"/>
    </xf>
    <xf numFmtId="0" fontId="20" fillId="0" borderId="4" xfId="0" applyFont="1" applyBorder="1" applyAlignment="1">
      <alignment horizontal="center" vertical="center" wrapText="1"/>
    </xf>
    <xf numFmtId="0" fontId="20" fillId="0" borderId="4" xfId="0" applyFont="1" applyBorder="1" applyAlignment="1">
      <alignment horizontal="center" vertical="center"/>
    </xf>
    <xf numFmtId="0" fontId="10" fillId="0" borderId="0" xfId="0" applyFont="1" applyAlignment="1">
      <alignment horizontal="center"/>
    </xf>
    <xf numFmtId="0" fontId="73" fillId="0" borderId="2" xfId="0" applyFont="1" applyBorder="1" applyAlignment="1">
      <alignment horizontal="center" vertical="center" wrapText="1"/>
    </xf>
    <xf numFmtId="0" fontId="0" fillId="0" borderId="0" xfId="0" applyAlignment="1">
      <alignment wrapText="1"/>
    </xf>
    <xf numFmtId="0" fontId="0" fillId="0" borderId="0" xfId="0" applyAlignment="1"/>
    <xf numFmtId="0" fontId="0" fillId="0" borderId="0" xfId="0" applyAlignment="1">
      <alignment horizontal="center" vertical="center" wrapText="1"/>
    </xf>
    <xf numFmtId="0" fontId="0" fillId="0" borderId="0" xfId="0" applyAlignment="1">
      <alignment wrapText="1"/>
    </xf>
    <xf numFmtId="0" fontId="0" fillId="0" borderId="0" xfId="0" applyAlignment="1"/>
    <xf numFmtId="0" fontId="0" fillId="0" borderId="0" xfId="0" applyBorder="1" applyAlignment="1">
      <alignment horizontal="center" vertical="center" wrapText="1"/>
    </xf>
    <xf numFmtId="0" fontId="22" fillId="0" borderId="0" xfId="0" applyFont="1" applyAlignment="1"/>
    <xf numFmtId="0" fontId="0" fillId="0" borderId="0" xfId="0" applyBorder="1" applyAlignment="1"/>
    <xf numFmtId="0" fontId="22" fillId="0" borderId="0" xfId="0" applyFont="1" applyAlignment="1">
      <alignment vertical="center"/>
    </xf>
    <xf numFmtId="0" fontId="10" fillId="0" borderId="0" xfId="0" applyFont="1" applyAlignment="1"/>
    <xf numFmtId="0" fontId="10" fillId="0" borderId="0" xfId="0" applyFont="1" applyFill="1" applyBorder="1" applyAlignment="1">
      <alignment vertical="center"/>
    </xf>
    <xf numFmtId="0" fontId="0" fillId="0" borderId="96" xfId="0" applyBorder="1" applyAlignment="1">
      <alignment horizontal="center" vertical="center" wrapText="1"/>
    </xf>
    <xf numFmtId="0" fontId="20" fillId="0" borderId="96" xfId="0" applyFont="1" applyBorder="1" applyAlignment="1">
      <alignment horizontal="center" vertical="center" wrapText="1"/>
    </xf>
    <xf numFmtId="0" fontId="20" fillId="0" borderId="96" xfId="0" applyFont="1" applyBorder="1" applyAlignment="1">
      <alignment horizontal="center" vertical="center"/>
    </xf>
    <xf numFmtId="0" fontId="0" fillId="0" borderId="96" xfId="0" applyBorder="1" applyAlignment="1"/>
    <xf numFmtId="0" fontId="10" fillId="0" borderId="96" xfId="0" applyFont="1" applyBorder="1" applyAlignment="1">
      <alignment horizontal="center" vertical="center" wrapText="1"/>
    </xf>
    <xf numFmtId="0" fontId="20" fillId="0" borderId="96" xfId="0" applyFont="1" applyBorder="1" applyAlignment="1">
      <alignment horizontal="center" vertical="center" wrapText="1"/>
    </xf>
    <xf numFmtId="0" fontId="0" fillId="0" borderId="14" xfId="0" applyBorder="1" applyAlignment="1">
      <alignment wrapText="1"/>
    </xf>
    <xf numFmtId="0" fontId="0" fillId="0" borderId="104" xfId="0" applyBorder="1" applyAlignment="1">
      <alignment wrapText="1"/>
    </xf>
    <xf numFmtId="0" fontId="77" fillId="0" borderId="0" xfId="0" applyFont="1" applyAlignment="1">
      <alignment horizontal="center" vertical="center"/>
    </xf>
    <xf numFmtId="0" fontId="78" fillId="0" borderId="0" xfId="0" applyFont="1" applyBorder="1" applyAlignment="1">
      <alignment horizontal="center"/>
    </xf>
    <xf numFmtId="0" fontId="0" fillId="0" borderId="0" xfId="0" applyBorder="1" applyAlignment="1">
      <alignment horizontal="justify"/>
    </xf>
    <xf numFmtId="0" fontId="78" fillId="0" borderId="0" xfId="0" applyFont="1" applyAlignment="1">
      <alignment horizontal="center"/>
    </xf>
    <xf numFmtId="0" fontId="76" fillId="0" borderId="0" xfId="0" applyFont="1" applyBorder="1" applyAlignment="1">
      <alignment horizontal="left"/>
    </xf>
    <xf numFmtId="0" fontId="10" fillId="0" borderId="96" xfId="0" applyFont="1" applyBorder="1" applyAlignment="1">
      <alignment horizontal="center" vertical="center"/>
    </xf>
    <xf numFmtId="0" fontId="20" fillId="20" borderId="96" xfId="0" applyFont="1" applyFill="1" applyBorder="1" applyAlignment="1">
      <alignment horizontal="center" vertical="center" wrapText="1"/>
    </xf>
    <xf numFmtId="0" fontId="0" fillId="0" borderId="0" xfId="0" applyBorder="1" applyAlignment="1">
      <alignment wrapText="1"/>
    </xf>
    <xf numFmtId="0" fontId="0" fillId="0" borderId="0" xfId="0" applyAlignment="1">
      <alignment horizontal="justify" wrapText="1"/>
    </xf>
    <xf numFmtId="0" fontId="0" fillId="0" borderId="0" xfId="0" applyAlignment="1">
      <alignment horizontal="center" wrapText="1"/>
    </xf>
    <xf numFmtId="0" fontId="0" fillId="0" borderId="0" xfId="0" applyAlignment="1">
      <alignment horizontal="justify" vertical="center" wrapText="1"/>
    </xf>
    <xf numFmtId="0" fontId="0" fillId="0" borderId="0" xfId="0" applyAlignment="1">
      <alignment wrapText="1"/>
    </xf>
    <xf numFmtId="0" fontId="0" fillId="0" borderId="0" xfId="0" applyAlignment="1"/>
    <xf numFmtId="0" fontId="0" fillId="0" borderId="0" xfId="0" applyAlignment="1">
      <alignment horizontal="center" vertical="center" wrapText="1"/>
    </xf>
    <xf numFmtId="0" fontId="76" fillId="0" borderId="0" xfId="0" applyFont="1" applyAlignment="1">
      <alignment horizontal="justify" vertical="center" wrapText="1"/>
    </xf>
    <xf numFmtId="0" fontId="0" fillId="0" borderId="0" xfId="0" applyBorder="1" applyAlignment="1">
      <alignment wrapText="1"/>
    </xf>
    <xf numFmtId="0" fontId="0" fillId="0" borderId="115" xfId="0" applyBorder="1" applyAlignment="1">
      <alignment horizontal="center" vertical="center"/>
    </xf>
    <xf numFmtId="0" fontId="0" fillId="0" borderId="116" xfId="0" applyBorder="1" applyAlignment="1">
      <alignment vertical="center"/>
    </xf>
    <xf numFmtId="0" fontId="0" fillId="0" borderId="115" xfId="0" applyBorder="1" applyAlignment="1">
      <alignment vertical="center"/>
    </xf>
    <xf numFmtId="0" fontId="0" fillId="0" borderId="117" xfId="0" applyBorder="1" applyAlignment="1">
      <alignment horizontal="center" vertical="center" wrapText="1"/>
    </xf>
    <xf numFmtId="0" fontId="0" fillId="0" borderId="115" xfId="0" applyBorder="1" applyAlignment="1">
      <alignment horizontal="center" vertical="center" wrapText="1"/>
    </xf>
    <xf numFmtId="0" fontId="0" fillId="19" borderId="127" xfId="0" applyFill="1" applyBorder="1" applyAlignment="1">
      <alignment wrapText="1"/>
    </xf>
    <xf numFmtId="0" fontId="19" fillId="20" borderId="4" xfId="0" applyFont="1" applyFill="1" applyBorder="1" applyAlignment="1">
      <alignment horizontal="center" vertical="center" wrapText="1"/>
    </xf>
    <xf numFmtId="0" fontId="0" fillId="0" borderId="0" xfId="0" applyAlignment="1">
      <alignment horizontal="justify" vertical="top" wrapText="1"/>
    </xf>
    <xf numFmtId="0" fontId="76" fillId="0" borderId="0" xfId="0" applyFont="1" applyAlignment="1"/>
    <xf numFmtId="0" fontId="0" fillId="0" borderId="0" xfId="0" applyBorder="1" applyAlignment="1">
      <alignment horizontal="center" vertical="center" wrapText="1"/>
    </xf>
    <xf numFmtId="0" fontId="0" fillId="0" borderId="4" xfId="0" applyBorder="1" applyAlignment="1">
      <alignment horizontal="center" vertical="center" wrapText="1"/>
    </xf>
    <xf numFmtId="0" fontId="16" fillId="0" borderId="0" xfId="0" applyFont="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xf>
    <xf numFmtId="0" fontId="10" fillId="0" borderId="0" xfId="0" applyFont="1" applyAlignment="1">
      <alignment horizontal="center" vertical="center" wrapText="1"/>
    </xf>
    <xf numFmtId="0" fontId="0" fillId="0" borderId="0" xfId="0" applyAlignment="1">
      <alignment wrapText="1"/>
    </xf>
    <xf numFmtId="0" fontId="0" fillId="0" borderId="4" xfId="0" applyFont="1" applyBorder="1" applyAlignment="1">
      <alignment horizontal="center" vertical="center" wrapText="1"/>
    </xf>
    <xf numFmtId="0" fontId="0" fillId="0" borderId="4" xfId="0" applyFont="1" applyFill="1" applyBorder="1" applyAlignment="1">
      <alignment horizontal="center" vertical="center" wrapText="1"/>
    </xf>
    <xf numFmtId="0" fontId="10" fillId="0" borderId="0" xfId="0" applyFont="1" applyAlignment="1">
      <alignment horizontal="center" vertical="center" wrapText="1"/>
    </xf>
    <xf numFmtId="0" fontId="0" fillId="0" borderId="0" xfId="0" applyAlignment="1">
      <alignment wrapText="1"/>
    </xf>
    <xf numFmtId="0" fontId="0" fillId="0" borderId="0" xfId="0" applyAlignment="1">
      <alignment wrapText="1"/>
    </xf>
    <xf numFmtId="0" fontId="0" fillId="0" borderId="0" xfId="0" applyAlignment="1"/>
    <xf numFmtId="0" fontId="0" fillId="0" borderId="4" xfId="0" applyBorder="1" applyAlignment="1">
      <alignment horizontal="center" vertical="center" wrapText="1"/>
    </xf>
    <xf numFmtId="0" fontId="15" fillId="0" borderId="4" xfId="0" applyFont="1" applyBorder="1" applyAlignment="1">
      <alignment horizontal="center" vertical="center" wrapText="1"/>
    </xf>
    <xf numFmtId="0" fontId="45" fillId="0" borderId="4" xfId="3" applyBorder="1" applyAlignment="1" applyProtection="1">
      <alignment horizontal="center" vertical="center" wrapText="1"/>
    </xf>
    <xf numFmtId="0" fontId="0" fillId="0" borderId="0" xfId="0" applyBorder="1" applyAlignment="1">
      <alignment vertical="top" wrapText="1"/>
    </xf>
    <xf numFmtId="0" fontId="0" fillId="0" borderId="0" xfId="0" applyBorder="1" applyAlignment="1">
      <alignment wrapText="1"/>
    </xf>
    <xf numFmtId="0" fontId="0" fillId="0" borderId="0" xfId="0" applyAlignment="1">
      <alignment horizontal="center" vertical="center"/>
    </xf>
    <xf numFmtId="0" fontId="75" fillId="0" borderId="28" xfId="0" applyFont="1" applyBorder="1" applyAlignment="1">
      <alignment horizontal="center" vertical="center" wrapText="1"/>
    </xf>
    <xf numFmtId="0" fontId="0" fillId="0" borderId="49" xfId="0" applyBorder="1"/>
    <xf numFmtId="0" fontId="0" fillId="0" borderId="8" xfId="0" applyFont="1" applyBorder="1" applyAlignment="1">
      <alignment horizontal="center" vertical="center" wrapText="1"/>
    </xf>
    <xf numFmtId="0" fontId="10" fillId="0" borderId="49" xfId="0" applyFont="1" applyBorder="1" applyAlignment="1">
      <alignment horizontal="center" vertical="center" wrapText="1"/>
    </xf>
    <xf numFmtId="0" fontId="85" fillId="0" borderId="4" xfId="0" applyFont="1" applyBorder="1" applyAlignment="1">
      <alignment horizontal="center" vertical="center" wrapText="1"/>
    </xf>
    <xf numFmtId="0" fontId="45" fillId="0" borderId="9" xfId="3" applyBorder="1" applyAlignment="1" applyProtection="1">
      <alignment horizontal="center" vertical="center" wrapText="1"/>
    </xf>
    <xf numFmtId="0" fontId="15" fillId="0" borderId="9" xfId="0" applyFont="1" applyBorder="1" applyAlignment="1">
      <alignment horizontal="center" vertical="center" wrapText="1"/>
    </xf>
    <xf numFmtId="0" fontId="67" fillId="0" borderId="4" xfId="3" applyFont="1" applyBorder="1" applyAlignment="1" applyProtection="1">
      <alignment horizontal="center" vertical="center" wrapText="1"/>
    </xf>
    <xf numFmtId="0" fontId="10" fillId="0" borderId="0" xfId="0" applyFont="1"/>
    <xf numFmtId="0" fontId="82" fillId="4" borderId="4" xfId="3" applyFont="1" applyFill="1" applyBorder="1" applyAlignment="1" applyProtection="1">
      <alignment horizontal="center" vertical="center" wrapText="1"/>
    </xf>
    <xf numFmtId="0" fontId="84" fillId="4" borderId="4" xfId="3" applyFont="1" applyFill="1" applyBorder="1" applyAlignment="1" applyProtection="1">
      <alignment horizontal="center" vertical="center" wrapText="1"/>
    </xf>
    <xf numFmtId="0" fontId="82" fillId="4" borderId="4" xfId="3" applyNumberFormat="1" applyFont="1" applyFill="1" applyBorder="1" applyAlignment="1" applyProtection="1">
      <alignment horizontal="center" vertical="center" wrapText="1"/>
    </xf>
    <xf numFmtId="0" fontId="5" fillId="4" borderId="43" xfId="1" applyNumberFormat="1" applyFont="1" applyFill="1" applyBorder="1" applyAlignment="1">
      <alignment horizontal="center" vertical="center" wrapText="1"/>
    </xf>
    <xf numFmtId="0" fontId="20" fillId="5" borderId="12" xfId="0" applyNumberFormat="1" applyFont="1" applyFill="1" applyBorder="1" applyAlignment="1">
      <alignment horizontal="center" vertical="center" wrapText="1"/>
    </xf>
    <xf numFmtId="0" fontId="20" fillId="0" borderId="12" xfId="0" applyNumberFormat="1" applyFont="1" applyFill="1" applyBorder="1" applyAlignment="1">
      <alignment horizontal="center" vertical="center" wrapText="1"/>
    </xf>
    <xf numFmtId="0" fontId="10" fillId="4" borderId="12" xfId="3" applyNumberFormat="1" applyFont="1" applyFill="1" applyBorder="1" applyAlignment="1" applyProtection="1">
      <alignment horizontal="center" vertical="center" wrapText="1"/>
    </xf>
    <xf numFmtId="0" fontId="20" fillId="0" borderId="12"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1" fillId="4" borderId="12" xfId="3" applyFont="1" applyFill="1" applyBorder="1" applyAlignment="1" applyProtection="1">
      <alignment horizontal="center" vertical="center" wrapText="1"/>
    </xf>
    <xf numFmtId="0" fontId="10" fillId="4" borderId="12" xfId="3" applyFont="1" applyFill="1" applyBorder="1" applyAlignment="1" applyProtection="1">
      <alignment horizontal="center" vertical="center" wrapText="1"/>
    </xf>
    <xf numFmtId="0" fontId="20" fillId="0" borderId="12" xfId="2" applyFont="1" applyFill="1" applyBorder="1" applyAlignment="1">
      <alignment horizontal="center" vertical="center" wrapText="1"/>
    </xf>
    <xf numFmtId="0" fontId="1" fillId="0" borderId="12" xfId="0" applyFont="1" applyFill="1" applyBorder="1" applyAlignment="1">
      <alignment horizontal="center" vertical="center" wrapText="1"/>
    </xf>
    <xf numFmtId="0" fontId="21" fillId="0" borderId="0" xfId="0" applyFont="1" applyBorder="1" applyAlignment="1">
      <alignment wrapText="1"/>
    </xf>
    <xf numFmtId="0" fontId="20" fillId="0" borderId="137" xfId="0" applyFont="1" applyBorder="1" applyAlignment="1">
      <alignment horizontal="center" vertical="center" wrapText="1"/>
    </xf>
    <xf numFmtId="0" fontId="83" fillId="0" borderId="4" xfId="0" applyFont="1" applyBorder="1" applyAlignment="1">
      <alignment horizontal="center" vertical="center"/>
    </xf>
    <xf numFmtId="0" fontId="2" fillId="2" borderId="51" xfId="0" applyFont="1" applyFill="1" applyBorder="1" applyAlignment="1">
      <alignment horizontal="center" vertical="center" wrapText="1"/>
    </xf>
    <xf numFmtId="0" fontId="44" fillId="0" borderId="4" xfId="0" applyFont="1" applyBorder="1" applyAlignment="1">
      <alignment horizontal="center" vertical="center" textRotation="90" wrapText="1"/>
    </xf>
    <xf numFmtId="0" fontId="0" fillId="0" borderId="10" xfId="0" applyBorder="1"/>
    <xf numFmtId="0" fontId="82" fillId="4" borderId="142" xfId="3" applyNumberFormat="1" applyFont="1" applyFill="1" applyBorder="1" applyAlignment="1" applyProtection="1">
      <alignment horizontal="center" vertical="center" wrapText="1"/>
    </xf>
    <xf numFmtId="0" fontId="6" fillId="0" borderId="148" xfId="0" applyNumberFormat="1" applyFont="1" applyFill="1" applyBorder="1" applyAlignment="1">
      <alignment vertical="center" wrapText="1"/>
    </xf>
    <xf numFmtId="0" fontId="0" fillId="0" borderId="33" xfId="0" applyBorder="1"/>
    <xf numFmtId="0" fontId="6" fillId="0" borderId="148" xfId="0" applyFont="1" applyFill="1" applyBorder="1" applyAlignment="1">
      <alignment horizontal="center" vertical="center" wrapText="1"/>
    </xf>
    <xf numFmtId="0" fontId="83" fillId="0" borderId="148" xfId="0" applyFont="1" applyBorder="1" applyAlignment="1">
      <alignment horizontal="center" vertical="center"/>
    </xf>
    <xf numFmtId="0" fontId="6" fillId="0" borderId="148" xfId="0" applyNumberFormat="1" applyFont="1" applyFill="1" applyBorder="1" applyAlignment="1">
      <alignment horizontal="center" vertical="center" wrapText="1"/>
    </xf>
    <xf numFmtId="0" fontId="20" fillId="0" borderId="149" xfId="0" applyNumberFormat="1" applyFont="1" applyFill="1" applyBorder="1" applyAlignment="1">
      <alignment horizontal="center" vertical="center" wrapText="1"/>
    </xf>
    <xf numFmtId="0" fontId="83" fillId="4" borderId="4" xfId="0" applyFont="1" applyFill="1" applyBorder="1" applyAlignment="1">
      <alignment horizontal="center" vertical="center"/>
    </xf>
    <xf numFmtId="0" fontId="2" fillId="2" borderId="22" xfId="0" applyFont="1" applyFill="1" applyBorder="1" applyAlignment="1">
      <alignment horizontal="center" vertical="center" wrapText="1"/>
    </xf>
    <xf numFmtId="0" fontId="2" fillId="2" borderId="152" xfId="0" applyFont="1" applyFill="1" applyBorder="1" applyAlignment="1">
      <alignment horizontal="center" vertical="center" wrapText="1"/>
    </xf>
    <xf numFmtId="0" fontId="10" fillId="0" borderId="4" xfId="0" applyFont="1" applyFill="1" applyBorder="1" applyAlignment="1">
      <alignment horizontal="center" vertical="center"/>
    </xf>
    <xf numFmtId="0" fontId="6" fillId="0" borderId="4" xfId="0" applyFont="1" applyFill="1" applyBorder="1" applyAlignment="1">
      <alignment horizontal="left" vertical="center" wrapText="1" shrinkToFit="1"/>
    </xf>
    <xf numFmtId="0" fontId="6" fillId="0" borderId="4"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0" borderId="12" xfId="0" applyFont="1" applyFill="1" applyBorder="1" applyAlignment="1">
      <alignment horizontal="center" vertical="center"/>
    </xf>
    <xf numFmtId="0" fontId="5" fillId="4" borderId="12" xfId="0" applyFont="1" applyFill="1" applyBorder="1" applyAlignment="1">
      <alignment horizontal="center" vertical="center" wrapText="1"/>
    </xf>
    <xf numFmtId="0" fontId="5" fillId="4" borderId="128" xfId="0" applyFont="1" applyFill="1" applyBorder="1" applyAlignment="1">
      <alignment horizontal="center" vertical="center" wrapText="1"/>
    </xf>
    <xf numFmtId="0" fontId="5" fillId="4" borderId="39" xfId="0" applyFont="1" applyFill="1" applyBorder="1" applyAlignment="1">
      <alignment horizontal="center" vertical="center" wrapText="1"/>
    </xf>
    <xf numFmtId="0" fontId="63" fillId="4" borderId="128" xfId="0" applyFont="1" applyFill="1" applyBorder="1" applyAlignment="1">
      <alignment horizontal="center" vertical="center" wrapText="1"/>
    </xf>
    <xf numFmtId="0" fontId="6" fillId="0" borderId="149"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86" fillId="3"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63" fillId="4" borderId="4" xfId="0" applyFont="1" applyFill="1" applyBorder="1" applyAlignment="1">
      <alignment horizontal="center" vertical="center" wrapText="1"/>
    </xf>
    <xf numFmtId="0" fontId="45" fillId="4" borderId="4" xfId="3" applyFill="1" applyBorder="1" applyAlignment="1" applyProtection="1">
      <alignment vertical="center" wrapText="1"/>
    </xf>
    <xf numFmtId="0" fontId="0" fillId="4" borderId="142" xfId="0" applyFill="1" applyBorder="1" applyAlignment="1">
      <alignment horizontal="center" vertical="center" wrapText="1"/>
    </xf>
    <xf numFmtId="0" fontId="0" fillId="0" borderId="5" xfId="0" applyBorder="1" applyAlignment="1">
      <alignment horizontal="center" vertical="center" wrapText="1"/>
    </xf>
    <xf numFmtId="0" fontId="82" fillId="4" borderId="5" xfId="3" applyFont="1" applyFill="1" applyBorder="1" applyAlignment="1" applyProtection="1">
      <alignment horizontal="center" vertical="center" wrapText="1"/>
    </xf>
    <xf numFmtId="0" fontId="82" fillId="4" borderId="142" xfId="3" applyFont="1" applyFill="1" applyBorder="1" applyAlignment="1" applyProtection="1">
      <alignment horizontal="center" vertical="center" wrapText="1"/>
    </xf>
    <xf numFmtId="0" fontId="0" fillId="0" borderId="142" xfId="0" applyBorder="1" applyAlignment="1">
      <alignment horizontal="center" vertical="center" wrapText="1"/>
    </xf>
    <xf numFmtId="0" fontId="84" fillId="4" borderId="5" xfId="3" applyFont="1" applyFill="1" applyBorder="1" applyAlignment="1" applyProtection="1">
      <alignment horizontal="center" vertical="center" wrapText="1"/>
    </xf>
    <xf numFmtId="0" fontId="86" fillId="3" borderId="12" xfId="0" applyFont="1" applyFill="1" applyBorder="1" applyAlignment="1">
      <alignment horizontal="center" vertical="center" wrapText="1"/>
    </xf>
    <xf numFmtId="0" fontId="20" fillId="0" borderId="142" xfId="0" applyFont="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47" xfId="0" applyFont="1" applyBorder="1" applyAlignment="1">
      <alignment horizontal="center" vertical="center" wrapText="1"/>
    </xf>
    <xf numFmtId="0" fontId="0" fillId="0" borderId="147" xfId="0" applyBorder="1" applyAlignment="1">
      <alignment horizontal="center" vertical="center" wrapText="1"/>
    </xf>
    <xf numFmtId="0" fontId="11" fillId="0" borderId="146" xfId="0" applyFont="1" applyBorder="1"/>
    <xf numFmtId="0" fontId="0" fillId="0" borderId="151" xfId="0" applyBorder="1" applyAlignment="1">
      <alignment horizontal="center" vertical="center" wrapText="1"/>
    </xf>
    <xf numFmtId="0" fontId="0" fillId="0" borderId="0" xfId="0" applyAlignment="1">
      <alignment horizontal="justify" wrapText="1"/>
    </xf>
    <xf numFmtId="0" fontId="0" fillId="0" borderId="0" xfId="0" applyAlignment="1">
      <alignment horizontal="justify" vertical="top" wrapText="1"/>
    </xf>
    <xf numFmtId="0" fontId="0" fillId="0" borderId="0" xfId="0" applyProtection="1"/>
    <xf numFmtId="0" fontId="16" fillId="0" borderId="95" xfId="0" applyFont="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4" xfId="0" applyBorder="1" applyAlignment="1" applyProtection="1">
      <alignment wrapText="1"/>
      <protection locked="0"/>
    </xf>
    <xf numFmtId="0" fontId="0" fillId="0" borderId="12" xfId="0" applyBorder="1" applyAlignment="1" applyProtection="1">
      <alignment wrapText="1"/>
      <protection locked="0"/>
    </xf>
    <xf numFmtId="0" fontId="0" fillId="0" borderId="6"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4" xfId="0" applyFont="1" applyBorder="1" applyAlignment="1" applyProtection="1">
      <alignment horizontal="center" vertical="center" wrapText="1"/>
      <protection locked="0"/>
    </xf>
    <xf numFmtId="0" fontId="10" fillId="4" borderId="142" xfId="3" applyFont="1" applyFill="1" applyBorder="1" applyAlignment="1" applyProtection="1">
      <alignment horizontal="center" vertical="center" wrapText="1"/>
      <protection locked="0"/>
    </xf>
    <xf numFmtId="0" fontId="20" fillId="0" borderId="142" xfId="0" applyFont="1" applyFill="1" applyBorder="1" applyAlignment="1" applyProtection="1">
      <alignment horizontal="center" vertical="center" wrapText="1"/>
      <protection locked="0"/>
    </xf>
    <xf numFmtId="0" fontId="1" fillId="0" borderId="142" xfId="0" applyFont="1" applyFill="1" applyBorder="1" applyAlignment="1" applyProtection="1">
      <alignment horizontal="center" vertical="center" wrapText="1"/>
      <protection locked="0"/>
    </xf>
    <xf numFmtId="0" fontId="10" fillId="4" borderId="12" xfId="3"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shrinkToFit="1"/>
      <protection locked="0"/>
    </xf>
    <xf numFmtId="0" fontId="6" fillId="0" borderId="12" xfId="0" applyFont="1" applyFill="1" applyBorder="1" applyAlignment="1" applyProtection="1">
      <alignment horizontal="center" vertical="center" wrapText="1"/>
      <protection locked="0"/>
    </xf>
    <xf numFmtId="0" fontId="46" fillId="4" borderId="12" xfId="3" applyFont="1" applyFill="1" applyBorder="1" applyAlignment="1" applyProtection="1">
      <alignment horizontal="center" vertical="center" wrapText="1"/>
      <protection locked="0"/>
    </xf>
    <xf numFmtId="0" fontId="0" fillId="0" borderId="12" xfId="0" applyFill="1" applyBorder="1" applyAlignment="1" applyProtection="1">
      <alignment horizontal="center" vertical="center" wrapText="1"/>
      <protection locked="0"/>
    </xf>
    <xf numFmtId="0" fontId="20" fillId="0" borderId="142" xfId="2" applyFont="1" applyFill="1" applyBorder="1" applyAlignment="1" applyProtection="1">
      <alignment horizontal="center" vertical="center" wrapText="1"/>
      <protection locked="0"/>
    </xf>
    <xf numFmtId="0" fontId="7" fillId="0" borderId="12" xfId="2"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6" fillId="5" borderId="12" xfId="0" applyFont="1" applyFill="1" applyBorder="1" applyAlignment="1" applyProtection="1">
      <alignment horizontal="center" vertical="center" wrapText="1"/>
      <protection locked="0"/>
    </xf>
    <xf numFmtId="0" fontId="1" fillId="5" borderId="142" xfId="0" applyFont="1" applyFill="1" applyBorder="1" applyAlignment="1" applyProtection="1">
      <alignment horizontal="center" vertical="center" wrapText="1"/>
      <protection locked="0"/>
    </xf>
    <xf numFmtId="0" fontId="0" fillId="5" borderId="12" xfId="0" applyFont="1" applyFill="1" applyBorder="1" applyAlignment="1" applyProtection="1">
      <alignment horizontal="center" vertical="center" wrapText="1"/>
      <protection locked="0"/>
    </xf>
    <xf numFmtId="0" fontId="1" fillId="4" borderId="142" xfId="3" applyFont="1" applyFill="1" applyBorder="1" applyAlignment="1" applyProtection="1">
      <alignment horizontal="center" vertical="center" wrapText="1"/>
      <protection locked="0"/>
    </xf>
    <xf numFmtId="0" fontId="45" fillId="4" borderId="12" xfId="3" applyFill="1" applyBorder="1" applyAlignment="1" applyProtection="1">
      <alignment horizontal="center" vertical="center" wrapText="1"/>
      <protection locked="0"/>
    </xf>
    <xf numFmtId="0" fontId="10" fillId="4" borderId="142" xfId="3" applyNumberFormat="1" applyFont="1" applyFill="1" applyBorder="1" applyAlignment="1" applyProtection="1">
      <alignment horizontal="center" vertical="center" wrapText="1"/>
      <protection locked="0"/>
    </xf>
    <xf numFmtId="0" fontId="46" fillId="4" borderId="12" xfId="3" applyNumberFormat="1" applyFont="1" applyFill="1" applyBorder="1" applyAlignment="1" applyProtection="1">
      <alignment horizontal="center" vertical="center" wrapText="1"/>
      <protection locked="0"/>
    </xf>
    <xf numFmtId="0" fontId="20" fillId="0" borderId="142" xfId="0" applyNumberFormat="1" applyFont="1" applyFill="1" applyBorder="1" applyAlignment="1" applyProtection="1">
      <alignment horizontal="center" vertical="center" wrapText="1"/>
      <protection locked="0"/>
    </xf>
    <xf numFmtId="0" fontId="7" fillId="0" borderId="12" xfId="0" applyNumberFormat="1" applyFont="1" applyFill="1" applyBorder="1" applyAlignment="1" applyProtection="1">
      <alignment horizontal="center" vertical="center" wrapText="1"/>
      <protection locked="0"/>
    </xf>
    <xf numFmtId="0" fontId="20" fillId="5" borderId="142" xfId="0" applyNumberFormat="1" applyFont="1" applyFill="1" applyBorder="1" applyAlignment="1" applyProtection="1">
      <alignment horizontal="center" vertical="center" wrapText="1"/>
      <protection locked="0"/>
    </xf>
    <xf numFmtId="0" fontId="6" fillId="5" borderId="12"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20" fillId="0" borderId="147" xfId="0" applyNumberFormat="1" applyFont="1" applyFill="1" applyBorder="1" applyAlignment="1" applyProtection="1">
      <alignment horizontal="center" vertical="center" wrapText="1"/>
      <protection locked="0"/>
    </xf>
    <xf numFmtId="0" fontId="6" fillId="0" borderId="149" xfId="0" applyNumberFormat="1" applyFont="1" applyFill="1" applyBorder="1" applyAlignment="1" applyProtection="1">
      <alignment horizontal="center" vertical="center" wrapText="1"/>
      <protection locked="0"/>
    </xf>
    <xf numFmtId="0" fontId="20" fillId="4" borderId="4" xfId="0" applyFont="1" applyFill="1" applyBorder="1" applyAlignment="1" applyProtection="1">
      <alignment horizontal="center" vertical="center" wrapText="1"/>
      <protection locked="0"/>
    </xf>
    <xf numFmtId="0" fontId="83" fillId="4" borderId="12" xfId="0" applyFont="1" applyFill="1" applyBorder="1" applyProtection="1">
      <protection locked="0"/>
    </xf>
    <xf numFmtId="0" fontId="20" fillId="0" borderId="4" xfId="0" applyFont="1" applyBorder="1" applyAlignment="1" applyProtection="1">
      <alignment horizontal="center" vertical="center" wrapText="1"/>
      <protection locked="0"/>
    </xf>
    <xf numFmtId="0" fontId="83" fillId="0" borderId="151" xfId="0" applyFont="1" applyBorder="1" applyProtection="1">
      <protection locked="0"/>
    </xf>
    <xf numFmtId="0" fontId="82" fillId="4" borderId="4" xfId="3" applyFont="1" applyFill="1" applyBorder="1" applyAlignment="1" applyProtection="1">
      <alignment horizontal="center" vertical="center" wrapText="1"/>
      <protection locked="0"/>
    </xf>
    <xf numFmtId="0" fontId="82" fillId="4" borderId="151" xfId="3" applyFont="1" applyFill="1" applyBorder="1" applyAlignment="1" applyProtection="1">
      <alignment horizontal="center" vertical="center" wrapText="1"/>
      <protection locked="0"/>
    </xf>
    <xf numFmtId="0" fontId="82" fillId="4" borderId="12" xfId="3" applyFont="1" applyFill="1" applyBorder="1" applyAlignment="1" applyProtection="1">
      <alignment horizontal="center" vertical="center" wrapText="1"/>
      <protection locked="0"/>
    </xf>
    <xf numFmtId="0" fontId="83" fillId="0" borderId="12" xfId="0" applyFont="1" applyBorder="1" applyProtection="1">
      <protection locked="0"/>
    </xf>
    <xf numFmtId="0" fontId="84" fillId="4" borderId="4" xfId="3" applyFont="1" applyFill="1" applyBorder="1" applyAlignment="1" applyProtection="1">
      <alignment horizontal="center" vertical="center" wrapText="1"/>
      <protection locked="0"/>
    </xf>
    <xf numFmtId="0" fontId="84" fillId="4" borderId="151" xfId="3" applyFont="1" applyFill="1" applyBorder="1" applyAlignment="1" applyProtection="1">
      <alignment horizontal="center" vertical="center" wrapText="1"/>
      <protection locked="0"/>
    </xf>
    <xf numFmtId="0" fontId="82" fillId="4" borderId="4" xfId="3" applyNumberFormat="1" applyFont="1" applyFill="1" applyBorder="1" applyAlignment="1" applyProtection="1">
      <alignment horizontal="center" vertical="center" wrapText="1"/>
      <protection locked="0"/>
    </xf>
    <xf numFmtId="0" fontId="82" fillId="4" borderId="12" xfId="3" applyNumberFormat="1" applyFont="1" applyFill="1" applyBorder="1" applyAlignment="1" applyProtection="1">
      <alignment horizontal="center" vertical="center" wrapText="1"/>
      <protection locked="0"/>
    </xf>
    <xf numFmtId="0" fontId="20" fillId="0" borderId="148" xfId="0" applyFont="1" applyBorder="1" applyAlignment="1" applyProtection="1">
      <alignment horizontal="center" vertical="center" wrapText="1"/>
      <protection locked="0"/>
    </xf>
    <xf numFmtId="0" fontId="83" fillId="0" borderId="149" xfId="0" applyFont="1" applyBorder="1" applyProtection="1">
      <protection locked="0"/>
    </xf>
    <xf numFmtId="0" fontId="83" fillId="4" borderId="151" xfId="0" applyFont="1" applyFill="1" applyBorder="1" applyAlignment="1" applyProtection="1">
      <alignment horizontal="center" vertical="center"/>
      <protection locked="0"/>
    </xf>
    <xf numFmtId="0" fontId="83" fillId="0" borderId="151" xfId="0" applyFont="1" applyBorder="1" applyAlignment="1" applyProtection="1">
      <alignment horizontal="center" vertical="center"/>
      <protection locked="0"/>
    </xf>
    <xf numFmtId="0" fontId="82" fillId="4" borderId="151" xfId="3" applyNumberFormat="1" applyFont="1" applyFill="1" applyBorder="1" applyAlignment="1" applyProtection="1">
      <alignment horizontal="center" vertical="center" wrapText="1"/>
      <protection locked="0"/>
    </xf>
    <xf numFmtId="0" fontId="83" fillId="0" borderId="150" xfId="0" applyFont="1" applyBorder="1" applyAlignment="1" applyProtection="1">
      <alignment horizontal="center" vertical="center"/>
      <protection locked="0"/>
    </xf>
    <xf numFmtId="0" fontId="58" fillId="0" borderId="0" xfId="0" applyFont="1" applyAlignment="1">
      <alignment horizontal="center" vertical="center"/>
    </xf>
    <xf numFmtId="0" fontId="16" fillId="7" borderId="0" xfId="0" applyFont="1" applyFill="1" applyAlignment="1">
      <alignment horizontal="center" vertical="center"/>
    </xf>
    <xf numFmtId="0" fontId="78" fillId="16" borderId="0" xfId="0" applyFont="1" applyFill="1" applyBorder="1" applyAlignment="1" applyProtection="1">
      <alignment horizontal="center" vertical="center" wrapText="1"/>
      <protection locked="0"/>
    </xf>
    <xf numFmtId="0" fontId="0" fillId="0" borderId="115" xfId="0" applyBorder="1" applyAlignment="1" applyProtection="1">
      <alignment horizontal="center" vertical="center" wrapText="1"/>
      <protection locked="0"/>
    </xf>
    <xf numFmtId="0" fontId="0" fillId="0" borderId="117" xfId="0" applyBorder="1" applyAlignment="1" applyProtection="1">
      <alignment horizontal="center" vertical="center" wrapText="1"/>
      <protection locked="0"/>
    </xf>
    <xf numFmtId="0" fontId="0" fillId="0" borderId="116" xfId="0" applyBorder="1" applyAlignment="1" applyProtection="1">
      <alignment horizontal="center" vertical="center" wrapText="1"/>
      <protection locked="0"/>
    </xf>
    <xf numFmtId="0" fontId="0" fillId="0" borderId="118" xfId="0" applyBorder="1" applyAlignment="1" applyProtection="1">
      <alignment horizontal="center" vertical="center" wrapText="1"/>
      <protection locked="0"/>
    </xf>
    <xf numFmtId="0" fontId="0" fillId="0" borderId="102" xfId="0" applyBorder="1" applyAlignment="1" applyProtection="1">
      <protection locked="0"/>
    </xf>
    <xf numFmtId="0" fontId="0" fillId="0" borderId="102" xfId="0" applyBorder="1" applyAlignment="1" applyProtection="1">
      <alignment wrapText="1"/>
      <protection locked="0"/>
    </xf>
    <xf numFmtId="0" fontId="0" fillId="16" borderId="136" xfId="0" applyFill="1" applyBorder="1" applyAlignment="1" applyProtection="1">
      <alignment horizontal="center" vertical="center" wrapText="1"/>
      <protection locked="0"/>
    </xf>
    <xf numFmtId="0" fontId="0" fillId="0" borderId="96" xfId="0" applyBorder="1" applyAlignment="1" applyProtection="1">
      <alignment horizontal="center" vertical="center" wrapText="1"/>
      <protection locked="0"/>
    </xf>
    <xf numFmtId="0" fontId="0" fillId="16" borderId="96" xfId="0" applyFill="1" applyBorder="1" applyAlignment="1" applyProtection="1">
      <alignment horizontal="center" vertical="center" wrapText="1"/>
      <protection locked="0"/>
    </xf>
    <xf numFmtId="0" fontId="0" fillId="0" borderId="102" xfId="0" applyBorder="1" applyAlignment="1" applyProtection="1">
      <alignment horizontal="center" vertical="center" wrapText="1"/>
      <protection locked="0"/>
    </xf>
    <xf numFmtId="0" fontId="0" fillId="16" borderId="102" xfId="0" applyFill="1" applyBorder="1" applyAlignment="1" applyProtection="1">
      <alignment horizontal="center" vertical="center" wrapText="1"/>
      <protection locked="0"/>
    </xf>
    <xf numFmtId="0" fontId="19" fillId="16" borderId="0" xfId="0" applyFont="1" applyFill="1" applyAlignment="1" applyProtection="1">
      <alignment horizontal="center" vertical="center" wrapText="1"/>
      <protection locked="0"/>
    </xf>
    <xf numFmtId="0" fontId="92" fillId="0" borderId="94" xfId="0" applyFont="1" applyBorder="1" applyAlignment="1">
      <alignment horizontal="center" vertical="center"/>
    </xf>
    <xf numFmtId="0" fontId="0" fillId="0" borderId="4" xfId="0" applyBorder="1" applyAlignment="1">
      <alignment horizontal="center" vertical="center" wrapText="1"/>
    </xf>
    <xf numFmtId="0" fontId="0" fillId="0" borderId="0" xfId="0" applyBorder="1" applyAlignment="1">
      <alignment wrapText="1"/>
    </xf>
    <xf numFmtId="0" fontId="20" fillId="0" borderId="154" xfId="0" applyFont="1" applyFill="1" applyBorder="1" applyAlignment="1" applyProtection="1">
      <alignment horizontal="center" vertical="center" wrapText="1" shrinkToFit="1"/>
      <protection locked="0"/>
    </xf>
    <xf numFmtId="0" fontId="58" fillId="0" borderId="42" xfId="0" applyFont="1" applyBorder="1" applyAlignment="1">
      <alignment horizontal="center" vertical="center" wrapText="1"/>
    </xf>
    <xf numFmtId="0" fontId="0" fillId="0" borderId="148" xfId="0" applyBorder="1" applyAlignment="1">
      <alignment horizontal="center" vertical="center" wrapText="1"/>
    </xf>
    <xf numFmtId="0" fontId="93" fillId="0" borderId="0" xfId="0" applyFont="1" applyAlignment="1">
      <alignment horizontal="center" vertical="center" wrapText="1"/>
    </xf>
    <xf numFmtId="0" fontId="0" fillId="0" borderId="160" xfId="0" applyBorder="1" applyAlignment="1">
      <alignment wrapText="1"/>
    </xf>
    <xf numFmtId="0" fontId="0" fillId="0" borderId="67" xfId="0" applyBorder="1" applyAlignment="1">
      <alignment wrapText="1"/>
    </xf>
    <xf numFmtId="0" fontId="83" fillId="0" borderId="161" xfId="0" applyFont="1" applyBorder="1" applyProtection="1">
      <protection locked="0"/>
    </xf>
    <xf numFmtId="0" fontId="0" fillId="0" borderId="0" xfId="0" applyAlignment="1">
      <alignment wrapText="1"/>
    </xf>
    <xf numFmtId="0" fontId="0" fillId="0" borderId="0" xfId="0" applyAlignment="1"/>
    <xf numFmtId="0" fontId="0" fillId="0" borderId="0" xfId="0" applyBorder="1" applyAlignment="1">
      <alignment wrapText="1"/>
    </xf>
    <xf numFmtId="0" fontId="20" fillId="0" borderId="15" xfId="0" applyFont="1" applyBorder="1" applyAlignment="1">
      <alignment horizontal="center" vertical="center" wrapText="1"/>
    </xf>
    <xf numFmtId="0" fontId="45" fillId="4" borderId="4" xfId="3" applyFill="1" applyBorder="1" applyAlignment="1" applyProtection="1">
      <alignment horizontal="left" vertical="center" wrapText="1"/>
    </xf>
    <xf numFmtId="0" fontId="45" fillId="4" borderId="4" xfId="3" applyNumberFormat="1" applyFill="1" applyBorder="1" applyAlignment="1" applyProtection="1">
      <alignment horizontal="left" vertical="center" wrapText="1"/>
    </xf>
    <xf numFmtId="0" fontId="45" fillId="4" borderId="4" xfId="3" applyNumberFormat="1" applyFill="1" applyBorder="1" applyAlignment="1" applyProtection="1">
      <alignment vertical="center" wrapText="1"/>
    </xf>
    <xf numFmtId="0" fontId="19" fillId="20" borderId="12" xfId="0" applyFont="1" applyFill="1" applyBorder="1" applyAlignment="1">
      <alignment horizontal="center" vertical="center" wrapText="1"/>
    </xf>
    <xf numFmtId="0" fontId="0" fillId="0" borderId="0" xfId="0" applyAlignment="1">
      <alignment horizontal="justify" wrapText="1"/>
    </xf>
    <xf numFmtId="0" fontId="19" fillId="0" borderId="0" xfId="0" applyFont="1" applyAlignment="1">
      <alignment horizontal="center" vertical="center" wrapText="1"/>
    </xf>
    <xf numFmtId="0" fontId="0" fillId="0" borderId="0" xfId="0" applyAlignment="1">
      <alignment horizontal="center" wrapText="1"/>
    </xf>
    <xf numFmtId="0" fontId="58" fillId="0" borderId="0" xfId="0" applyFont="1" applyAlignment="1">
      <alignment horizontal="justify" wrapText="1"/>
    </xf>
    <xf numFmtId="0" fontId="70" fillId="0" borderId="0" xfId="0" applyFont="1" applyAlignment="1">
      <alignment horizontal="justify" wrapText="1"/>
    </xf>
    <xf numFmtId="0" fontId="0" fillId="0" borderId="0" xfId="0" applyAlignment="1">
      <alignment horizontal="justify" vertical="center" wrapText="1"/>
    </xf>
    <xf numFmtId="0" fontId="0" fillId="0" borderId="0" xfId="0" applyAlignment="1">
      <alignment horizontal="justify" vertical="top" wrapText="1"/>
    </xf>
    <xf numFmtId="0" fontId="0" fillId="0" borderId="16" xfId="0" applyBorder="1" applyAlignment="1">
      <alignment horizontal="justify" wrapText="1"/>
    </xf>
    <xf numFmtId="0" fontId="0" fillId="0" borderId="2" xfId="0" applyBorder="1" applyAlignment="1">
      <alignment horizontal="justify" wrapText="1"/>
    </xf>
    <xf numFmtId="0" fontId="12" fillId="2" borderId="0" xfId="0" applyFont="1" applyFill="1" applyAlignment="1">
      <alignment horizontal="center" vertical="center" wrapText="1"/>
    </xf>
    <xf numFmtId="0" fontId="10" fillId="0" borderId="0" xfId="0" applyFont="1" applyAlignment="1">
      <alignment horizontal="center" vertical="center" wrapText="1"/>
    </xf>
    <xf numFmtId="0" fontId="0" fillId="0" borderId="0" xfId="0" applyAlignment="1">
      <alignment wrapText="1"/>
    </xf>
    <xf numFmtId="0" fontId="0" fillId="0" borderId="16" xfId="0" applyBorder="1" applyAlignment="1">
      <alignment horizontal="justify" vertical="center" wrapText="1"/>
    </xf>
    <xf numFmtId="0" fontId="0" fillId="0" borderId="2" xfId="0" applyBorder="1" applyAlignment="1">
      <alignment horizontal="justify" vertical="center" wrapText="1"/>
    </xf>
    <xf numFmtId="0" fontId="22" fillId="0" borderId="0" xfId="0" applyFont="1" applyAlignment="1">
      <alignment horizontal="center" vertical="center" wrapText="1"/>
    </xf>
    <xf numFmtId="0" fontId="0" fillId="0" borderId="16" xfId="0" applyBorder="1" applyAlignment="1">
      <alignment wrapText="1"/>
    </xf>
    <xf numFmtId="0" fontId="0" fillId="0" borderId="2" xfId="0" applyBorder="1" applyAlignment="1">
      <alignment wrapText="1"/>
    </xf>
    <xf numFmtId="0" fontId="0" fillId="6" borderId="12" xfId="0" applyFill="1" applyBorder="1" applyAlignment="1">
      <alignment horizontal="center" vertical="center" wrapText="1"/>
    </xf>
    <xf numFmtId="0" fontId="0" fillId="6" borderId="11" xfId="0" applyFill="1" applyBorder="1" applyAlignment="1">
      <alignment horizontal="center" vertical="center" wrapText="1"/>
    </xf>
    <xf numFmtId="0" fontId="0" fillId="6" borderId="3" xfId="0" applyFill="1" applyBorder="1" applyAlignment="1">
      <alignment horizontal="center" vertical="center" wrapText="1"/>
    </xf>
    <xf numFmtId="0" fontId="19" fillId="7" borderId="0" xfId="0" applyFont="1" applyFill="1" applyAlignment="1">
      <alignment horizontal="center" vertical="center"/>
    </xf>
    <xf numFmtId="0" fontId="0" fillId="0" borderId="0" xfId="0" applyAlignment="1"/>
    <xf numFmtId="0" fontId="0" fillId="0" borderId="0" xfId="0" applyBorder="1" applyAlignment="1">
      <alignment horizontal="justify" vertical="center" wrapText="1"/>
    </xf>
    <xf numFmtId="0" fontId="0" fillId="0" borderId="67"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10" fillId="6" borderId="16" xfId="0" applyFont="1" applyFill="1" applyBorder="1" applyAlignment="1">
      <alignment horizontal="center" vertical="center"/>
    </xf>
    <xf numFmtId="0" fontId="0" fillId="6" borderId="2" xfId="0" applyFill="1" applyBorder="1" applyAlignment="1">
      <alignment horizontal="center" vertical="center"/>
    </xf>
    <xf numFmtId="0" fontId="0" fillId="6" borderId="17" xfId="0" applyFill="1" applyBorder="1" applyAlignment="1">
      <alignment horizontal="center" vertical="center"/>
    </xf>
    <xf numFmtId="0" fontId="10" fillId="6" borderId="17" xfId="0" applyFont="1" applyFill="1" applyBorder="1" applyAlignment="1">
      <alignment horizontal="center" vertical="center"/>
    </xf>
    <xf numFmtId="0" fontId="10" fillId="6" borderId="2" xfId="0" applyFont="1" applyFill="1" applyBorder="1" applyAlignment="1">
      <alignment horizontal="center" vertical="center"/>
    </xf>
    <xf numFmtId="0" fontId="10" fillId="6" borderId="28" xfId="0" applyFont="1" applyFill="1" applyBorder="1" applyAlignment="1">
      <alignment horizontal="center" vertical="center"/>
    </xf>
    <xf numFmtId="0" fontId="0" fillId="0" borderId="4" xfId="0" applyBorder="1" applyAlignment="1">
      <alignment horizontal="center" vertical="center" wrapText="1"/>
    </xf>
    <xf numFmtId="0" fontId="69" fillId="0" borderId="16" xfId="0" applyFont="1" applyBorder="1" applyAlignment="1">
      <alignment horizontal="center" vertical="center"/>
    </xf>
    <xf numFmtId="0" fontId="69" fillId="0" borderId="2" xfId="0" applyFont="1" applyBorder="1" applyAlignment="1">
      <alignment horizontal="center" vertical="center"/>
    </xf>
    <xf numFmtId="0" fontId="69" fillId="0" borderId="17" xfId="0" applyFont="1" applyBorder="1" applyAlignment="1">
      <alignment horizontal="center" vertical="center"/>
    </xf>
    <xf numFmtId="0" fontId="19" fillId="0" borderId="0" xfId="0" applyFont="1" applyBorder="1" applyAlignment="1">
      <alignment horizontal="center" vertical="center" wrapText="1"/>
    </xf>
    <xf numFmtId="0" fontId="0" fillId="0" borderId="22" xfId="0" applyBorder="1" applyAlignment="1"/>
    <xf numFmtId="0" fontId="15" fillId="0" borderId="8" xfId="0" applyFont="1" applyBorder="1" applyAlignment="1">
      <alignment horizontal="center" vertical="center" wrapText="1"/>
    </xf>
    <xf numFmtId="0" fontId="0" fillId="0" borderId="8" xfId="0" applyBorder="1" applyAlignment="1">
      <alignment horizontal="center" vertical="center" wrapText="1"/>
    </xf>
    <xf numFmtId="0" fontId="10" fillId="18" borderId="63" xfId="0" applyFont="1" applyFill="1" applyBorder="1" applyAlignment="1">
      <alignment horizontal="center" vertical="center" wrapText="1"/>
    </xf>
    <xf numFmtId="0" fontId="0" fillId="0" borderId="6" xfId="0" applyBorder="1" applyAlignment="1">
      <alignment horizontal="center" vertical="center" wrapText="1"/>
    </xf>
    <xf numFmtId="0" fontId="52" fillId="18" borderId="9" xfId="0" applyFont="1" applyFill="1" applyBorder="1" applyAlignment="1">
      <alignment horizontal="center" vertical="center" wrapText="1"/>
    </xf>
    <xf numFmtId="0" fontId="0" fillId="0" borderId="0" xfId="0" applyBorder="1" applyAlignment="1">
      <alignment horizontal="center" vertical="center" wrapText="1"/>
    </xf>
    <xf numFmtId="0" fontId="16" fillId="0" borderId="0" xfId="0" applyFont="1" applyAlignment="1">
      <alignment horizontal="center" vertical="center" wrapText="1"/>
    </xf>
    <xf numFmtId="0" fontId="0" fillId="0" borderId="0" xfId="0" applyAlignment="1">
      <alignment horizontal="center" vertical="center" wrapText="1"/>
    </xf>
    <xf numFmtId="0" fontId="12" fillId="0" borderId="4" xfId="0" applyFont="1" applyBorder="1" applyAlignment="1">
      <alignment horizontal="center" vertical="center" textRotation="90" wrapText="1"/>
    </xf>
    <xf numFmtId="0" fontId="0" fillId="0" borderId="32" xfId="0" applyBorder="1" applyAlignment="1">
      <alignment horizontal="center" vertical="center" wrapText="1"/>
    </xf>
    <xf numFmtId="0" fontId="0" fillId="0" borderId="10" xfId="0" applyBorder="1" applyAlignment="1">
      <alignment horizontal="center" vertical="center" wrapText="1"/>
    </xf>
    <xf numFmtId="0" fontId="45" fillId="0" borderId="8" xfId="3" applyBorder="1" applyAlignment="1" applyProtection="1">
      <alignment horizontal="center" vertical="center" wrapText="1"/>
    </xf>
    <xf numFmtId="0" fontId="0" fillId="0" borderId="9" xfId="0" applyBorder="1" applyAlignment="1">
      <alignment horizontal="center" vertical="center" wrapText="1"/>
    </xf>
    <xf numFmtId="0" fontId="45" fillId="0" borderId="9" xfId="3" applyBorder="1" applyAlignment="1" applyProtection="1">
      <alignment horizontal="center" vertical="center" wrapText="1"/>
    </xf>
    <xf numFmtId="0" fontId="45" fillId="0" borderId="6" xfId="3" applyBorder="1" applyAlignment="1" applyProtection="1">
      <alignment horizontal="center" vertical="center" wrapText="1"/>
    </xf>
    <xf numFmtId="0" fontId="50" fillId="16" borderId="0" xfId="0" applyFont="1" applyFill="1" applyAlignment="1">
      <alignment horizontal="center" vertical="center"/>
    </xf>
    <xf numFmtId="0" fontId="50" fillId="17" borderId="0" xfId="0" applyFont="1" applyFill="1" applyAlignment="1">
      <alignment horizontal="center" vertical="center" wrapText="1"/>
    </xf>
    <xf numFmtId="165" fontId="28" fillId="11" borderId="38" xfId="0" applyNumberFormat="1" applyFont="1" applyFill="1" applyBorder="1" applyAlignment="1">
      <alignment vertical="center" wrapText="1"/>
    </xf>
    <xf numFmtId="165" fontId="28" fillId="11" borderId="42" xfId="0" applyNumberFormat="1" applyFont="1" applyFill="1" applyBorder="1" applyAlignment="1">
      <alignment vertical="center" wrapText="1"/>
    </xf>
    <xf numFmtId="165" fontId="28" fillId="11" borderId="0" xfId="0" applyNumberFormat="1" applyFont="1" applyFill="1" applyBorder="1" applyAlignment="1">
      <alignment vertical="center" wrapText="1"/>
    </xf>
    <xf numFmtId="165" fontId="28" fillId="11" borderId="41" xfId="0" applyNumberFormat="1" applyFont="1" applyFill="1" applyBorder="1" applyAlignment="1">
      <alignment vertical="center" wrapText="1"/>
    </xf>
    <xf numFmtId="0" fontId="51" fillId="0" borderId="77" xfId="0" applyFont="1" applyFill="1" applyBorder="1" applyAlignment="1">
      <alignment horizontal="center" vertical="center" wrapText="1"/>
    </xf>
    <xf numFmtId="0" fontId="51" fillId="0" borderId="89" xfId="0" applyFont="1" applyBorder="1" applyAlignment="1">
      <alignment vertical="center" wrapText="1"/>
    </xf>
    <xf numFmtId="0" fontId="20" fillId="0" borderId="86" xfId="0" applyFont="1" applyFill="1" applyBorder="1" applyAlignment="1">
      <alignment horizontal="center" vertical="center" wrapText="1"/>
    </xf>
    <xf numFmtId="0" fontId="0" fillId="0" borderId="87" xfId="0" applyBorder="1" applyAlignment="1">
      <alignment horizontal="center" vertical="center" wrapText="1"/>
    </xf>
    <xf numFmtId="0" fontId="22" fillId="0" borderId="28" xfId="0" applyFont="1" applyFill="1" applyBorder="1" applyAlignment="1">
      <alignment horizontal="left" vertical="center"/>
    </xf>
    <xf numFmtId="0" fontId="0" fillId="0" borderId="30" xfId="0" applyBorder="1" applyAlignment="1">
      <alignment horizontal="left" vertical="center"/>
    </xf>
    <xf numFmtId="0" fontId="36" fillId="0" borderId="82" xfId="0" applyNumberFormat="1" applyFont="1" applyFill="1" applyBorder="1" applyAlignment="1">
      <alignment horizontal="center" vertical="center" wrapText="1"/>
    </xf>
    <xf numFmtId="0" fontId="0" fillId="0" borderId="83" xfId="0" applyBorder="1" applyAlignment="1">
      <alignment horizontal="center" vertical="center" wrapText="1"/>
    </xf>
    <xf numFmtId="0" fontId="35" fillId="0" borderId="84" xfId="0" applyNumberFormat="1" applyFont="1" applyFill="1" applyBorder="1" applyAlignment="1">
      <alignment horizontal="center" vertical="center" wrapText="1"/>
    </xf>
    <xf numFmtId="0" fontId="0" fillId="0" borderId="85" xfId="0" applyBorder="1" applyAlignment="1">
      <alignment horizontal="center" vertical="center" wrapText="1"/>
    </xf>
    <xf numFmtId="0" fontId="19" fillId="11" borderId="76" xfId="0" applyFont="1" applyFill="1" applyBorder="1" applyAlignment="1">
      <alignment horizontal="center" vertical="center" wrapText="1"/>
    </xf>
    <xf numFmtId="0" fontId="19" fillId="11" borderId="42" xfId="0" applyFont="1" applyFill="1" applyBorder="1" applyAlignment="1">
      <alignment horizontal="center" vertical="center" wrapText="1"/>
    </xf>
    <xf numFmtId="0" fontId="19" fillId="11" borderId="74" xfId="0" applyFont="1" applyFill="1" applyBorder="1" applyAlignment="1">
      <alignment horizontal="center" vertical="center" wrapText="1"/>
    </xf>
    <xf numFmtId="165" fontId="28" fillId="11" borderId="72" xfId="0" applyNumberFormat="1" applyFont="1" applyFill="1" applyBorder="1" applyAlignment="1">
      <alignment horizontal="left" vertical="center" wrapText="1"/>
    </xf>
    <xf numFmtId="165" fontId="28" fillId="11" borderId="0" xfId="0" applyNumberFormat="1" applyFont="1" applyFill="1" applyBorder="1" applyAlignment="1">
      <alignment horizontal="left" vertical="center" wrapText="1"/>
    </xf>
    <xf numFmtId="165" fontId="28" fillId="11" borderId="71" xfId="0" applyNumberFormat="1" applyFont="1" applyFill="1" applyBorder="1" applyAlignment="1">
      <alignment horizontal="left" vertical="center" wrapText="1"/>
    </xf>
    <xf numFmtId="165" fontId="28" fillId="11" borderId="4" xfId="0" applyNumberFormat="1" applyFont="1" applyFill="1" applyBorder="1" applyAlignment="1">
      <alignment horizontal="left" vertical="center" wrapText="1"/>
    </xf>
    <xf numFmtId="165" fontId="28" fillId="11" borderId="9" xfId="0" applyNumberFormat="1" applyFont="1" applyFill="1" applyBorder="1" applyAlignment="1">
      <alignment horizontal="left" vertical="center" wrapText="1"/>
    </xf>
    <xf numFmtId="165" fontId="28" fillId="11" borderId="4" xfId="0" applyNumberFormat="1" applyFont="1" applyFill="1" applyBorder="1" applyAlignment="1">
      <alignment vertical="center" wrapText="1"/>
    </xf>
    <xf numFmtId="165" fontId="28" fillId="11" borderId="6" xfId="0" applyNumberFormat="1" applyFont="1" applyFill="1" applyBorder="1" applyAlignment="1">
      <alignment vertical="center" wrapText="1"/>
    </xf>
    <xf numFmtId="165" fontId="28" fillId="11" borderId="39" xfId="0" applyNumberFormat="1" applyFont="1" applyFill="1" applyBorder="1" applyAlignment="1">
      <alignment vertical="center" wrapText="1"/>
    </xf>
    <xf numFmtId="165" fontId="28" fillId="11" borderId="10" xfId="0" applyNumberFormat="1" applyFont="1" applyFill="1" applyBorder="1" applyAlignment="1">
      <alignment vertical="center" wrapText="1"/>
    </xf>
    <xf numFmtId="165" fontId="28" fillId="11" borderId="3" xfId="0" applyNumberFormat="1" applyFont="1" applyFill="1" applyBorder="1" applyAlignment="1">
      <alignment vertical="center" wrapText="1"/>
    </xf>
    <xf numFmtId="165" fontId="28" fillId="11" borderId="12" xfId="0" applyNumberFormat="1" applyFont="1" applyFill="1" applyBorder="1" applyAlignment="1">
      <alignment vertical="center" wrapText="1"/>
    </xf>
    <xf numFmtId="165" fontId="28" fillId="11" borderId="11" xfId="0" applyNumberFormat="1" applyFont="1" applyFill="1" applyBorder="1" applyAlignment="1">
      <alignment vertical="center" wrapText="1"/>
    </xf>
    <xf numFmtId="165" fontId="28" fillId="11" borderId="5" xfId="0" applyNumberFormat="1" applyFont="1" applyFill="1" applyBorder="1" applyAlignment="1">
      <alignment vertical="center" wrapText="1"/>
    </xf>
    <xf numFmtId="165" fontId="28" fillId="11" borderId="22" xfId="0" applyNumberFormat="1" applyFont="1" applyFill="1" applyBorder="1" applyAlignment="1">
      <alignment vertical="center" wrapText="1"/>
    </xf>
    <xf numFmtId="165" fontId="28" fillId="11" borderId="19" xfId="0" applyNumberFormat="1" applyFont="1" applyFill="1" applyBorder="1" applyAlignment="1">
      <alignment vertical="center" wrapText="1"/>
    </xf>
    <xf numFmtId="165" fontId="28" fillId="11" borderId="74" xfId="0" applyNumberFormat="1" applyFont="1" applyFill="1" applyBorder="1" applyAlignment="1">
      <alignment vertical="center" wrapText="1"/>
    </xf>
    <xf numFmtId="165" fontId="28" fillId="11" borderId="9" xfId="0" applyNumberFormat="1" applyFont="1" applyFill="1" applyBorder="1" applyAlignment="1">
      <alignment vertical="center" wrapText="1"/>
    </xf>
    <xf numFmtId="0" fontId="16" fillId="9" borderId="0" xfId="0" applyFont="1" applyFill="1" applyAlignment="1">
      <alignment horizontal="center" vertical="center" wrapText="1"/>
    </xf>
    <xf numFmtId="0" fontId="95" fillId="0" borderId="0" xfId="0" applyFont="1" applyAlignment="1">
      <alignment horizontal="center" vertical="center" wrapText="1"/>
    </xf>
    <xf numFmtId="0" fontId="19" fillId="0" borderId="139" xfId="0" applyFont="1" applyBorder="1" applyAlignment="1">
      <alignment horizontal="center" vertical="center"/>
    </xf>
    <xf numFmtId="0" fontId="69" fillId="0" borderId="139" xfId="0" applyFont="1" applyBorder="1" applyAlignment="1">
      <alignment horizontal="center" vertical="center"/>
    </xf>
    <xf numFmtId="0" fontId="0" fillId="0" borderId="139" xfId="0" applyBorder="1" applyAlignment="1">
      <alignment horizontal="center" vertical="center"/>
    </xf>
    <xf numFmtId="0" fontId="19" fillId="0" borderId="140" xfId="0" applyFont="1" applyBorder="1" applyAlignment="1">
      <alignment horizontal="center" vertical="center"/>
    </xf>
    <xf numFmtId="0" fontId="0" fillId="0" borderId="33" xfId="0" applyBorder="1" applyAlignment="1"/>
    <xf numFmtId="0" fontId="0" fillId="0" borderId="141" xfId="0" applyBorder="1" applyAlignment="1"/>
    <xf numFmtId="0" fontId="16" fillId="7" borderId="0" xfId="0" applyFont="1" applyFill="1" applyAlignment="1">
      <alignment horizontal="center" vertical="center"/>
    </xf>
    <xf numFmtId="0" fontId="16" fillId="0" borderId="0" xfId="0" applyFont="1" applyAlignment="1">
      <alignment horizontal="center" vertical="center"/>
    </xf>
    <xf numFmtId="0" fontId="58" fillId="0" borderId="0" xfId="0" applyFont="1" applyAlignment="1">
      <alignment horizontal="center" vertical="center"/>
    </xf>
    <xf numFmtId="0" fontId="8" fillId="2" borderId="4" xfId="0" applyFont="1" applyFill="1" applyBorder="1" applyAlignment="1">
      <alignment horizontal="center" vertical="center" wrapText="1"/>
    </xf>
    <xf numFmtId="0" fontId="0" fillId="0" borderId="4" xfId="0" applyBorder="1" applyAlignment="1"/>
    <xf numFmtId="0" fontId="0" fillId="0" borderId="151" xfId="0" applyBorder="1" applyAlignment="1"/>
    <xf numFmtId="0" fontId="8" fillId="2" borderId="142" xfId="0" applyFont="1" applyFill="1" applyBorder="1" applyAlignment="1">
      <alignment horizontal="center" vertical="center" wrapText="1"/>
    </xf>
    <xf numFmtId="0" fontId="0" fillId="2" borderId="4" xfId="0" applyFill="1" applyBorder="1" applyAlignment="1"/>
    <xf numFmtId="0" fontId="0" fillId="2" borderId="151" xfId="0" applyFill="1" applyBorder="1" applyAlignment="1"/>
    <xf numFmtId="0" fontId="0" fillId="0" borderId="158" xfId="0" applyBorder="1" applyAlignment="1">
      <alignment horizontal="center" vertical="center" wrapText="1"/>
    </xf>
    <xf numFmtId="0" fontId="0" fillId="0" borderId="32" xfId="0" applyBorder="1" applyAlignment="1">
      <alignment wrapText="1"/>
    </xf>
    <xf numFmtId="0" fontId="0" fillId="0" borderId="28" xfId="0" applyBorder="1" applyAlignment="1">
      <alignment wrapText="1"/>
    </xf>
    <xf numFmtId="0" fontId="0" fillId="0" borderId="131" xfId="0" applyBorder="1" applyAlignment="1">
      <alignment wrapText="1"/>
    </xf>
    <xf numFmtId="0" fontId="0" fillId="0" borderId="23" xfId="0" applyBorder="1" applyAlignment="1">
      <alignment wrapText="1"/>
    </xf>
    <xf numFmtId="0" fontId="0" fillId="0" borderId="30" xfId="0" applyBorder="1" applyAlignment="1">
      <alignment wrapText="1"/>
    </xf>
    <xf numFmtId="0" fontId="0" fillId="0" borderId="144" xfId="0" applyBorder="1" applyAlignment="1">
      <alignment horizontal="center" vertical="center" wrapText="1"/>
    </xf>
    <xf numFmtId="0" fontId="0" fillId="0" borderId="153" xfId="0" applyBorder="1" applyAlignment="1">
      <alignment horizontal="center" vertical="center" wrapText="1"/>
    </xf>
    <xf numFmtId="0" fontId="0" fillId="0" borderId="143" xfId="0" applyBorder="1" applyAlignment="1">
      <alignment horizontal="center" vertical="center" wrapText="1"/>
    </xf>
    <xf numFmtId="0" fontId="0" fillId="0" borderId="156" xfId="0" applyBorder="1" applyAlignment="1">
      <alignment wrapText="1"/>
    </xf>
    <xf numFmtId="0" fontId="0" fillId="0" borderId="155" xfId="0" applyBorder="1" applyAlignment="1">
      <alignment horizontal="center" vertical="center" wrapText="1"/>
    </xf>
    <xf numFmtId="0" fontId="0" fillId="0" borderId="157" xfId="0" applyBorder="1" applyAlignment="1">
      <alignment wrapText="1"/>
    </xf>
    <xf numFmtId="0" fontId="0" fillId="0" borderId="24" xfId="0" applyBorder="1" applyAlignment="1">
      <alignment horizontal="center" vertical="center" wrapText="1"/>
    </xf>
    <xf numFmtId="0" fontId="0" fillId="0" borderId="6" xfId="0" applyBorder="1" applyAlignment="1">
      <alignment wrapText="1"/>
    </xf>
    <xf numFmtId="0" fontId="0" fillId="0" borderId="138" xfId="0" applyBorder="1" applyAlignment="1">
      <alignment horizontal="center" vertical="center" wrapText="1"/>
    </xf>
    <xf numFmtId="0" fontId="0" fillId="0" borderId="22" xfId="0" applyBorder="1" applyAlignment="1">
      <alignment wrapText="1"/>
    </xf>
    <xf numFmtId="0" fontId="2" fillId="3" borderId="144" xfId="0" applyFont="1" applyFill="1" applyBorder="1" applyAlignment="1">
      <alignment horizontal="center" vertical="center" wrapText="1"/>
    </xf>
    <xf numFmtId="0" fontId="0" fillId="0" borderId="153" xfId="0" applyBorder="1" applyAlignment="1"/>
    <xf numFmtId="0" fontId="0" fillId="0" borderId="145" xfId="0" applyBorder="1" applyAlignment="1"/>
    <xf numFmtId="0" fontId="74" fillId="0" borderId="38" xfId="0" applyFont="1" applyBorder="1" applyAlignment="1" applyProtection="1">
      <alignment vertical="top" wrapText="1"/>
      <protection locked="0"/>
    </xf>
    <xf numFmtId="0" fontId="0" fillId="0" borderId="42" xfId="0" applyBorder="1" applyAlignment="1" applyProtection="1">
      <alignment vertical="top" wrapText="1"/>
      <protection locked="0"/>
    </xf>
    <xf numFmtId="0" fontId="0" fillId="0" borderId="41"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39" xfId="0" applyBorder="1" applyAlignment="1" applyProtection="1">
      <alignment wrapText="1"/>
      <protection locked="0"/>
    </xf>
    <xf numFmtId="0" fontId="0" fillId="0" borderId="10" xfId="0" applyBorder="1" applyAlignment="1" applyProtection="1">
      <alignment wrapText="1"/>
      <protection locked="0"/>
    </xf>
    <xf numFmtId="0" fontId="0" fillId="0" borderId="3" xfId="0" applyBorder="1" applyAlignment="1" applyProtection="1">
      <alignment wrapText="1"/>
      <protection locked="0"/>
    </xf>
    <xf numFmtId="0" fontId="20" fillId="0" borderId="38" xfId="0" applyFont="1"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3" xfId="0" applyBorder="1" applyAlignment="1" applyProtection="1">
      <alignment vertical="top" wrapText="1"/>
      <protection locked="0"/>
    </xf>
    <xf numFmtId="0" fontId="20" fillId="0" borderId="38" xfId="0" applyFont="1" applyBorder="1" applyAlignment="1" applyProtection="1">
      <alignment horizontal="justify" vertical="top" wrapText="1"/>
      <protection locked="0"/>
    </xf>
    <xf numFmtId="14" fontId="0" fillId="0" borderId="49" xfId="0" applyNumberFormat="1" applyFill="1" applyBorder="1" applyAlignment="1" applyProtection="1">
      <alignment wrapText="1"/>
      <protection locked="0"/>
    </xf>
    <xf numFmtId="0" fontId="0" fillId="0" borderId="22" xfId="0" applyBorder="1" applyAlignment="1" applyProtection="1">
      <alignment wrapText="1"/>
      <protection locked="0"/>
    </xf>
    <xf numFmtId="0" fontId="0" fillId="0" borderId="0" xfId="0" applyBorder="1" applyAlignment="1" applyProtection="1">
      <alignment wrapText="1"/>
      <protection locked="0"/>
    </xf>
    <xf numFmtId="0" fontId="0" fillId="0" borderId="19" xfId="0" applyBorder="1" applyAlignment="1" applyProtection="1">
      <alignment wrapText="1"/>
      <protection locked="0"/>
    </xf>
    <xf numFmtId="0" fontId="20" fillId="0" borderId="38" xfId="0" applyFont="1" applyBorder="1" applyAlignment="1" applyProtection="1">
      <alignment horizontal="left" vertical="top" wrapText="1"/>
      <protection locked="0"/>
    </xf>
    <xf numFmtId="0" fontId="0" fillId="0" borderId="42" xfId="0" applyBorder="1" applyAlignment="1" applyProtection="1">
      <alignment wrapText="1"/>
      <protection locked="0"/>
    </xf>
    <xf numFmtId="0" fontId="0" fillId="0" borderId="100" xfId="0" applyBorder="1" applyAlignment="1" applyProtection="1">
      <alignment wrapText="1"/>
      <protection locked="0"/>
    </xf>
    <xf numFmtId="0" fontId="0" fillId="0" borderId="97" xfId="0" applyBorder="1" applyAlignment="1" applyProtection="1">
      <alignment wrapText="1"/>
      <protection locked="0"/>
    </xf>
    <xf numFmtId="0" fontId="0" fillId="0" borderId="124" xfId="0" applyBorder="1" applyAlignment="1">
      <alignment horizontal="center" vertical="center" wrapText="1"/>
    </xf>
    <xf numFmtId="0" fontId="0" fillId="0" borderId="125" xfId="0" applyBorder="1" applyAlignment="1">
      <alignment horizontal="center" vertical="center" wrapText="1"/>
    </xf>
    <xf numFmtId="0" fontId="0" fillId="0" borderId="126" xfId="0" applyBorder="1" applyAlignment="1">
      <alignment horizontal="center" vertical="center" wrapText="1"/>
    </xf>
    <xf numFmtId="0" fontId="0" fillId="0" borderId="123" xfId="0" applyBorder="1" applyAlignment="1">
      <alignment wrapText="1"/>
    </xf>
    <xf numFmtId="0" fontId="0" fillId="0" borderId="96" xfId="0" applyBorder="1" applyAlignment="1">
      <alignment horizontal="center" vertical="center" wrapText="1"/>
    </xf>
    <xf numFmtId="0" fontId="0" fillId="0" borderId="96" xfId="0" applyBorder="1" applyAlignment="1">
      <alignment wrapText="1"/>
    </xf>
    <xf numFmtId="0" fontId="0" fillId="0" borderId="97" xfId="0" applyBorder="1" applyAlignment="1">
      <alignment wrapText="1"/>
    </xf>
    <xf numFmtId="0" fontId="0" fillId="0" borderId="96" xfId="0" applyBorder="1" applyAlignment="1" applyProtection="1">
      <alignment wrapText="1"/>
      <protection locked="0"/>
    </xf>
    <xf numFmtId="0" fontId="0" fillId="0" borderId="135" xfId="0" applyBorder="1" applyAlignment="1" applyProtection="1">
      <alignment wrapText="1"/>
      <protection locked="0"/>
    </xf>
    <xf numFmtId="0" fontId="0" fillId="0" borderId="137" xfId="0" applyBorder="1" applyAlignment="1" applyProtection="1">
      <alignment wrapText="1"/>
      <protection locked="0"/>
    </xf>
    <xf numFmtId="0" fontId="0" fillId="0" borderId="159" xfId="0" applyBorder="1" applyAlignment="1" applyProtection="1">
      <alignment wrapText="1"/>
      <protection locked="0"/>
    </xf>
    <xf numFmtId="0" fontId="0" fillId="20" borderId="99" xfId="0" applyFill="1" applyBorder="1" applyAlignment="1">
      <alignment horizontal="center" vertical="center" wrapText="1"/>
    </xf>
    <xf numFmtId="0" fontId="0" fillId="20" borderId="96" xfId="0" applyFill="1" applyBorder="1" applyAlignment="1">
      <alignment horizontal="center" vertical="center" wrapText="1"/>
    </xf>
    <xf numFmtId="0" fontId="0" fillId="0" borderId="99" xfId="0" applyBorder="1" applyAlignment="1" applyProtection="1">
      <alignment wrapText="1"/>
      <protection locked="0"/>
    </xf>
    <xf numFmtId="0" fontId="20" fillId="0" borderId="98" xfId="0" applyFont="1" applyBorder="1" applyAlignment="1">
      <alignment horizontal="justify" vertical="center" wrapText="1"/>
    </xf>
    <xf numFmtId="0" fontId="0" fillId="0" borderId="96" xfId="0" applyBorder="1" applyAlignment="1">
      <alignment horizontal="justify" vertical="center" wrapText="1"/>
    </xf>
    <xf numFmtId="0" fontId="0" fillId="0" borderId="98" xfId="0" applyBorder="1" applyAlignment="1">
      <alignment horizontal="justify" vertical="center" wrapText="1"/>
    </xf>
    <xf numFmtId="0" fontId="0" fillId="0" borderId="101" xfId="0" applyBorder="1" applyAlignment="1">
      <alignment horizontal="justify" vertical="center" wrapText="1"/>
    </xf>
    <xf numFmtId="0" fontId="0" fillId="0" borderId="102" xfId="0" applyBorder="1" applyAlignment="1">
      <alignment horizontal="justify" vertical="center" wrapText="1"/>
    </xf>
    <xf numFmtId="0" fontId="0" fillId="0" borderId="102" xfId="0" applyBorder="1" applyAlignment="1">
      <alignment horizontal="center" vertical="center" wrapText="1"/>
    </xf>
    <xf numFmtId="0" fontId="0" fillId="0" borderId="102" xfId="0" applyBorder="1" applyAlignment="1" applyProtection="1">
      <alignment wrapText="1"/>
      <protection locked="0"/>
    </xf>
    <xf numFmtId="0" fontId="20" fillId="0" borderId="99" xfId="0" applyFont="1" applyBorder="1" applyAlignment="1">
      <alignment horizontal="center" vertical="center" wrapText="1"/>
    </xf>
    <xf numFmtId="0" fontId="0" fillId="0" borderId="102" xfId="0" applyBorder="1" applyAlignment="1">
      <alignment wrapText="1"/>
    </xf>
    <xf numFmtId="0" fontId="0" fillId="0" borderId="112" xfId="0" applyBorder="1" applyAlignment="1" applyProtection="1">
      <alignment wrapText="1"/>
      <protection locked="0"/>
    </xf>
    <xf numFmtId="0" fontId="20" fillId="0" borderId="96" xfId="0" applyFont="1" applyBorder="1" applyAlignment="1">
      <alignment horizontal="justify" vertical="center" wrapText="1"/>
    </xf>
    <xf numFmtId="0" fontId="0" fillId="0" borderId="106" xfId="0" applyBorder="1" applyAlignment="1" applyProtection="1">
      <alignment horizontal="left" vertical="top" wrapText="1"/>
      <protection locked="0"/>
    </xf>
    <xf numFmtId="0" fontId="0" fillId="0" borderId="107" xfId="0" applyBorder="1" applyAlignment="1" applyProtection="1">
      <alignment wrapText="1"/>
      <protection locked="0"/>
    </xf>
    <xf numFmtId="0" fontId="0" fillId="0" borderId="108" xfId="0" applyBorder="1" applyAlignment="1" applyProtection="1">
      <alignment wrapText="1"/>
      <protection locked="0"/>
    </xf>
    <xf numFmtId="0" fontId="0" fillId="0" borderId="109" xfId="0" applyBorder="1" applyAlignment="1" applyProtection="1">
      <alignment wrapText="1"/>
      <protection locked="0"/>
    </xf>
    <xf numFmtId="0" fontId="0" fillId="0" borderId="110" xfId="0" applyBorder="1" applyAlignment="1" applyProtection="1">
      <alignment wrapText="1"/>
      <protection locked="0"/>
    </xf>
    <xf numFmtId="0" fontId="0" fillId="0" borderId="111" xfId="0" applyBorder="1" applyAlignment="1" applyProtection="1">
      <alignment wrapText="1"/>
      <protection locked="0"/>
    </xf>
    <xf numFmtId="0" fontId="0" fillId="0" borderId="113" xfId="0" applyBorder="1" applyAlignment="1" applyProtection="1">
      <alignment wrapText="1"/>
      <protection locked="0"/>
    </xf>
    <xf numFmtId="0" fontId="77" fillId="16" borderId="129" xfId="0" applyFont="1" applyFill="1" applyBorder="1" applyAlignment="1" applyProtection="1">
      <alignment horizontal="center" vertical="center" wrapText="1"/>
      <protection locked="0"/>
    </xf>
    <xf numFmtId="0" fontId="77" fillId="16" borderId="130" xfId="0" applyFont="1" applyFill="1" applyBorder="1" applyAlignment="1" applyProtection="1">
      <alignment horizontal="center" vertical="center" wrapText="1"/>
      <protection locked="0"/>
    </xf>
    <xf numFmtId="0" fontId="77" fillId="16" borderId="131" xfId="0" applyFont="1" applyFill="1" applyBorder="1" applyAlignment="1" applyProtection="1">
      <alignment horizontal="center" vertical="center" wrapText="1"/>
      <protection locked="0"/>
    </xf>
    <xf numFmtId="0" fontId="83" fillId="0" borderId="0" xfId="0" applyFont="1" applyAlignment="1">
      <alignment horizontal="center" vertical="center"/>
    </xf>
    <xf numFmtId="0" fontId="20" fillId="0" borderId="49" xfId="0" applyFont="1" applyFill="1" applyBorder="1" applyAlignment="1">
      <alignment horizontal="center" vertical="center" wrapText="1"/>
    </xf>
    <xf numFmtId="0" fontId="0" fillId="0" borderId="49" xfId="0" applyFill="1" applyBorder="1" applyAlignment="1">
      <alignment horizontal="center" vertical="center"/>
    </xf>
    <xf numFmtId="0" fontId="0" fillId="0" borderId="49" xfId="0" applyFill="1" applyBorder="1" applyAlignment="1">
      <alignment wrapText="1"/>
    </xf>
    <xf numFmtId="14" fontId="0" fillId="0" borderId="16" xfId="0" applyNumberFormat="1" applyFill="1" applyBorder="1" applyAlignment="1" applyProtection="1">
      <alignment wrapText="1"/>
      <protection locked="0"/>
    </xf>
    <xf numFmtId="0" fontId="0" fillId="0" borderId="99" xfId="0" applyBorder="1" applyAlignment="1">
      <alignment wrapText="1"/>
    </xf>
    <xf numFmtId="166" fontId="78" fillId="16" borderId="100" xfId="0" applyNumberFormat="1" applyFont="1" applyFill="1" applyBorder="1" applyAlignment="1" applyProtection="1">
      <alignment horizontal="center" wrapText="1"/>
      <protection locked="0"/>
    </xf>
    <xf numFmtId="166" fontId="78" fillId="16" borderId="160" xfId="0" applyNumberFormat="1" applyFont="1" applyFill="1" applyBorder="1" applyAlignment="1" applyProtection="1">
      <alignment horizontal="center" wrapText="1"/>
      <protection locked="0"/>
    </xf>
    <xf numFmtId="0" fontId="0" fillId="0" borderId="119" xfId="0" applyBorder="1" applyAlignment="1" applyProtection="1">
      <alignment horizontal="center" vertical="center" wrapText="1"/>
      <protection locked="0"/>
    </xf>
    <xf numFmtId="0" fontId="0" fillId="0" borderId="120" xfId="0" applyBorder="1" applyAlignment="1" applyProtection="1">
      <alignment horizontal="center" vertical="center" wrapText="1"/>
      <protection locked="0"/>
    </xf>
    <xf numFmtId="0" fontId="0" fillId="0" borderId="121" xfId="0" applyBorder="1" applyAlignment="1" applyProtection="1">
      <alignment wrapText="1"/>
      <protection locked="0"/>
    </xf>
    <xf numFmtId="0" fontId="0" fillId="0" borderId="122" xfId="0" applyBorder="1" applyAlignment="1" applyProtection="1">
      <alignment wrapText="1"/>
      <protection locked="0"/>
    </xf>
    <xf numFmtId="0" fontId="0" fillId="0" borderId="134" xfId="0" applyBorder="1" applyAlignment="1" applyProtection="1">
      <alignment wrapText="1"/>
      <protection locked="0"/>
    </xf>
    <xf numFmtId="0" fontId="0" fillId="0" borderId="133" xfId="0" applyBorder="1" applyAlignment="1" applyProtection="1">
      <alignment wrapText="1"/>
      <protection locked="0"/>
    </xf>
    <xf numFmtId="0" fontId="0" fillId="0" borderId="96" xfId="0" applyBorder="1" applyAlignment="1" applyProtection="1">
      <alignment horizontal="center" vertical="center" wrapText="1"/>
      <protection locked="0"/>
    </xf>
    <xf numFmtId="0" fontId="20" fillId="0" borderId="132" xfId="0" applyFont="1" applyBorder="1" applyAlignment="1" applyProtection="1">
      <alignment horizontal="left" vertical="top" wrapText="1"/>
      <protection locked="0"/>
    </xf>
    <xf numFmtId="0" fontId="0" fillId="0" borderId="99" xfId="0" applyBorder="1" applyAlignment="1" applyProtection="1">
      <alignment horizontal="left" vertical="top" wrapText="1"/>
      <protection locked="0"/>
    </xf>
    <xf numFmtId="0" fontId="0" fillId="0" borderId="100" xfId="0" applyBorder="1" applyAlignment="1" applyProtection="1">
      <alignment horizontal="left" vertical="top" wrapText="1"/>
      <protection locked="0"/>
    </xf>
    <xf numFmtId="0" fontId="0" fillId="0" borderId="109" xfId="0" applyBorder="1" applyAlignment="1" applyProtection="1">
      <alignment horizontal="left" vertical="top" wrapText="1"/>
      <protection locked="0"/>
    </xf>
    <xf numFmtId="0" fontId="0" fillId="0" borderId="96" xfId="0" applyBorder="1" applyAlignment="1" applyProtection="1">
      <alignment horizontal="left" vertical="top" wrapText="1"/>
      <protection locked="0"/>
    </xf>
    <xf numFmtId="0" fontId="0" fillId="0" borderId="97" xfId="0" applyBorder="1" applyAlignment="1" applyProtection="1">
      <alignment horizontal="left" vertical="top" wrapText="1"/>
      <protection locked="0"/>
    </xf>
    <xf numFmtId="0" fontId="0" fillId="0" borderId="111" xfId="0" applyBorder="1" applyAlignment="1" applyProtection="1">
      <alignment horizontal="left" vertical="top" wrapText="1"/>
      <protection locked="0"/>
    </xf>
    <xf numFmtId="0" fontId="0" fillId="0" borderId="112" xfId="0" applyBorder="1" applyAlignment="1" applyProtection="1">
      <alignment horizontal="left" vertical="top" wrapText="1"/>
      <protection locked="0"/>
    </xf>
    <xf numFmtId="0" fontId="0" fillId="0" borderId="114" xfId="0" applyBorder="1" applyAlignment="1" applyProtection="1">
      <alignment horizontal="left" vertical="top" wrapText="1"/>
      <protection locked="0"/>
    </xf>
    <xf numFmtId="0" fontId="0" fillId="20" borderId="103" xfId="0" applyFill="1" applyBorder="1" applyAlignment="1" applyProtection="1">
      <alignment horizontal="center" vertical="center" wrapText="1"/>
      <protection locked="0"/>
    </xf>
    <xf numFmtId="0" fontId="0" fillId="0" borderId="105" xfId="0" applyBorder="1" applyAlignment="1" applyProtection="1">
      <alignment horizontal="center" vertical="center" wrapText="1"/>
      <protection locked="0"/>
    </xf>
    <xf numFmtId="0" fontId="0" fillId="0" borderId="101"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97" xfId="0" applyBorder="1" applyAlignment="1" applyProtection="1">
      <alignment horizontal="center" vertical="center" wrapText="1"/>
      <protection locked="0"/>
    </xf>
    <xf numFmtId="0" fontId="0" fillId="0" borderId="102" xfId="0" applyBorder="1" applyAlignment="1" applyProtection="1">
      <alignment horizontal="center" vertical="center" wrapText="1"/>
      <protection locked="0"/>
    </xf>
    <xf numFmtId="0" fontId="0" fillId="0" borderId="103" xfId="0" applyBorder="1" applyAlignment="1" applyProtection="1">
      <alignment horizontal="center" vertical="center" wrapText="1"/>
      <protection locked="0"/>
    </xf>
    <xf numFmtId="0" fontId="20" fillId="0" borderId="106" xfId="0" applyFont="1" applyBorder="1" applyAlignment="1" applyProtection="1">
      <alignment horizontal="left" vertical="top" wrapText="1"/>
      <protection locked="0"/>
    </xf>
    <xf numFmtId="0" fontId="0" fillId="0" borderId="107" xfId="0" applyBorder="1" applyAlignment="1" applyProtection="1">
      <alignment horizontal="left" vertical="top" wrapText="1"/>
      <protection locked="0"/>
    </xf>
    <xf numFmtId="0" fontId="0" fillId="0" borderId="108" xfId="0" applyBorder="1" applyAlignment="1" applyProtection="1">
      <alignment horizontal="left" vertical="top" wrapText="1"/>
      <protection locked="0"/>
    </xf>
    <xf numFmtId="0" fontId="0" fillId="0" borderId="110" xfId="0" applyBorder="1" applyAlignment="1" applyProtection="1">
      <alignment horizontal="left" vertical="top" wrapText="1"/>
      <protection locked="0"/>
    </xf>
    <xf numFmtId="0" fontId="0" fillId="0" borderId="113" xfId="0" applyBorder="1" applyAlignment="1" applyProtection="1">
      <alignment horizontal="left" vertical="top" wrapText="1"/>
      <protection locked="0"/>
    </xf>
    <xf numFmtId="0" fontId="20" fillId="0" borderId="104" xfId="0" applyFont="1" applyBorder="1" applyAlignment="1">
      <alignment vertical="center" wrapText="1"/>
    </xf>
    <xf numFmtId="0" fontId="20" fillId="0" borderId="100" xfId="0" applyFont="1" applyBorder="1" applyAlignment="1">
      <alignment horizontal="center" vertical="center" wrapText="1"/>
    </xf>
    <xf numFmtId="0" fontId="0" fillId="0" borderId="114" xfId="0" applyBorder="1" applyAlignment="1">
      <alignment wrapText="1"/>
    </xf>
    <xf numFmtId="0" fontId="10" fillId="19" borderId="96" xfId="0" applyFont="1" applyFill="1" applyBorder="1" applyAlignment="1">
      <alignment vertical="center" wrapText="1"/>
    </xf>
    <xf numFmtId="0" fontId="10" fillId="19" borderId="97" xfId="0" applyFont="1" applyFill="1" applyBorder="1" applyAlignment="1">
      <alignment vertical="center" wrapText="1"/>
    </xf>
    <xf numFmtId="0" fontId="0" fillId="0" borderId="98" xfId="0" applyBorder="1" applyAlignment="1">
      <alignment wrapText="1"/>
    </xf>
    <xf numFmtId="0" fontId="20" fillId="0" borderId="106" xfId="0" applyFont="1" applyBorder="1" applyAlignment="1" applyProtection="1">
      <alignment horizontal="justify" vertical="top" wrapText="1"/>
      <protection locked="0"/>
    </xf>
    <xf numFmtId="0" fontId="0" fillId="0" borderId="107" xfId="0" applyBorder="1" applyAlignment="1" applyProtection="1">
      <alignment vertical="top" wrapText="1"/>
      <protection locked="0"/>
    </xf>
    <xf numFmtId="0" fontId="0" fillId="0" borderId="108" xfId="0" applyBorder="1" applyAlignment="1" applyProtection="1">
      <alignment vertical="top" wrapText="1"/>
      <protection locked="0"/>
    </xf>
    <xf numFmtId="0" fontId="20" fillId="0" borderId="96" xfId="0" applyFont="1" applyBorder="1" applyAlignment="1">
      <alignment horizontal="center" vertical="center" wrapText="1"/>
    </xf>
    <xf numFmtId="0" fontId="20" fillId="0" borderId="96" xfId="0" applyFont="1" applyBorder="1" applyAlignment="1">
      <alignment vertical="center" wrapText="1"/>
    </xf>
    <xf numFmtId="0" fontId="20" fillId="0" borderId="99" xfId="0" applyFont="1" applyBorder="1" applyAlignment="1">
      <alignment vertical="center" wrapText="1"/>
    </xf>
    <xf numFmtId="0" fontId="10" fillId="19" borderId="96" xfId="0" applyFont="1" applyFill="1" applyBorder="1" applyAlignment="1">
      <alignment horizontal="justify" vertical="center" wrapText="1"/>
    </xf>
    <xf numFmtId="0" fontId="10" fillId="19" borderId="97" xfId="0" applyFont="1" applyFill="1" applyBorder="1" applyAlignment="1">
      <alignment horizontal="justify" vertical="center" wrapText="1"/>
    </xf>
    <xf numFmtId="0" fontId="10" fillId="19" borderId="98" xfId="0" applyFont="1" applyFill="1" applyBorder="1" applyAlignment="1">
      <alignment horizontal="justify" vertical="center" wrapText="1"/>
    </xf>
    <xf numFmtId="0" fontId="10" fillId="19" borderId="110" xfId="0" applyFont="1" applyFill="1" applyBorder="1" applyAlignment="1">
      <alignment horizontal="justify" vertical="center" wrapText="1"/>
    </xf>
    <xf numFmtId="0" fontId="76" fillId="0" borderId="0" xfId="0" applyFont="1" applyBorder="1" applyAlignment="1">
      <alignment horizontal="justify" vertical="center" wrapText="1"/>
    </xf>
    <xf numFmtId="0" fontId="76" fillId="0" borderId="0" xfId="0" applyFont="1" applyAlignment="1">
      <alignment horizontal="justify" vertical="center" wrapText="1"/>
    </xf>
    <xf numFmtId="0" fontId="76" fillId="16" borderId="0" xfId="0" applyFont="1" applyFill="1" applyBorder="1" applyAlignment="1" applyProtection="1">
      <alignment horizontal="center" vertical="center" wrapText="1"/>
      <protection locked="0"/>
    </xf>
    <xf numFmtId="0" fontId="0" fillId="16" borderId="0" xfId="0" applyFill="1" applyAlignment="1" applyProtection="1">
      <alignment horizontal="center" vertical="center" wrapText="1"/>
      <protection locked="0"/>
    </xf>
    <xf numFmtId="0" fontId="0" fillId="16" borderId="0" xfId="0" applyFill="1" applyBorder="1" applyAlignment="1" applyProtection="1">
      <alignment horizontal="center" vertical="center" wrapText="1"/>
      <protection locked="0"/>
    </xf>
    <xf numFmtId="0" fontId="79" fillId="20" borderId="0" xfId="0" applyFont="1" applyFill="1" applyAlignment="1">
      <alignment horizontal="center" vertical="center" wrapText="1"/>
    </xf>
    <xf numFmtId="0" fontId="76" fillId="0" borderId="0" xfId="0" applyFont="1" applyAlignment="1">
      <alignment horizontal="center" vertical="center" wrapText="1"/>
    </xf>
    <xf numFmtId="0" fontId="10" fillId="20" borderId="95" xfId="0" applyFont="1" applyFill="1" applyBorder="1" applyAlignment="1">
      <alignment horizontal="center" wrapText="1"/>
    </xf>
    <xf numFmtId="0" fontId="75" fillId="0" borderId="95" xfId="0" applyFont="1" applyBorder="1" applyAlignment="1">
      <alignment horizontal="center" vertical="center" wrapText="1"/>
    </xf>
    <xf numFmtId="0" fontId="0" fillId="0" borderId="0" xfId="0" applyBorder="1" applyAlignment="1">
      <alignment vertical="center" wrapText="1"/>
    </xf>
    <xf numFmtId="0" fontId="0" fillId="0" borderId="0" xfId="0" applyAlignment="1">
      <alignment vertical="center" wrapText="1"/>
    </xf>
    <xf numFmtId="0" fontId="0" fillId="0" borderId="39" xfId="0" applyBorder="1" applyAlignment="1">
      <alignment vertical="top" wrapText="1"/>
    </xf>
    <xf numFmtId="0" fontId="0" fillId="0" borderId="10" xfId="0" applyBorder="1" applyAlignment="1">
      <alignment vertical="top" wrapText="1"/>
    </xf>
    <xf numFmtId="0" fontId="0" fillId="0" borderId="3" xfId="0" applyBorder="1" applyAlignment="1">
      <alignment vertical="top" wrapText="1"/>
    </xf>
    <xf numFmtId="0" fontId="75" fillId="0" borderId="162" xfId="0" applyFont="1" applyBorder="1" applyAlignment="1">
      <alignment horizontal="center" vertical="center" wrapText="1"/>
    </xf>
    <xf numFmtId="0" fontId="75" fillId="0" borderId="163" xfId="0" applyFont="1" applyBorder="1" applyAlignment="1">
      <alignment horizontal="center" vertical="center" wrapText="1"/>
    </xf>
    <xf numFmtId="0" fontId="0" fillId="0" borderId="40" xfId="0" applyBorder="1" applyAlignment="1">
      <alignment horizontal="center" vertical="center" wrapText="1"/>
    </xf>
    <xf numFmtId="0" fontId="75" fillId="20" borderId="162" xfId="0" applyFont="1" applyFill="1" applyBorder="1" applyAlignment="1">
      <alignment horizontal="center" vertical="center" wrapText="1"/>
    </xf>
    <xf numFmtId="0" fontId="75" fillId="20" borderId="163" xfId="0" applyFont="1" applyFill="1" applyBorder="1" applyAlignment="1">
      <alignment horizontal="center" vertical="center" wrapText="1"/>
    </xf>
    <xf numFmtId="0" fontId="0" fillId="20" borderId="40" xfId="0" applyFill="1" applyBorder="1" applyAlignment="1">
      <alignment horizontal="center" vertical="center" wrapText="1"/>
    </xf>
    <xf numFmtId="0" fontId="0" fillId="0" borderId="38"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19" fillId="20" borderId="95" xfId="0" applyFont="1" applyFill="1" applyBorder="1" applyAlignment="1">
      <alignment horizontal="center" vertical="center" wrapText="1"/>
    </xf>
    <xf numFmtId="0" fontId="80" fillId="16" borderId="0" xfId="0" applyFont="1" applyFill="1" applyAlignment="1" applyProtection="1">
      <alignment horizontal="justify" vertical="center" wrapText="1"/>
      <protection locked="0"/>
    </xf>
    <xf numFmtId="0" fontId="79" fillId="20" borderId="0" xfId="0" applyNumberFormat="1" applyFont="1" applyFill="1" applyBorder="1" applyAlignment="1">
      <alignment horizontal="center" vertical="center" wrapText="1"/>
    </xf>
    <xf numFmtId="0" fontId="79" fillId="20" borderId="0" xfId="0" applyNumberFormat="1" applyFont="1" applyFill="1" applyAlignment="1">
      <alignment horizontal="center" vertical="center" wrapText="1"/>
    </xf>
    <xf numFmtId="0" fontId="0" fillId="0" borderId="0" xfId="0" applyBorder="1" applyAlignment="1">
      <alignment wrapText="1"/>
    </xf>
    <xf numFmtId="0" fontId="0" fillId="0" borderId="95" xfId="0" applyBorder="1" applyAlignment="1">
      <alignment wrapText="1"/>
    </xf>
  </cellXfs>
  <cellStyles count="4">
    <cellStyle name="Lien hypertexte" xfId="3" builtinId="8"/>
    <cellStyle name="Normal" xfId="0" builtinId="0"/>
    <cellStyle name="Normal 2" xfId="2"/>
    <cellStyle name="Normal 3" xfId="1"/>
  </cellStyles>
  <dxfs count="118">
    <dxf>
      <font>
        <color theme="0"/>
      </font>
    </dxf>
    <dxf>
      <font>
        <color theme="0"/>
      </font>
    </dxf>
    <dxf>
      <fill>
        <patternFill patternType="darkTrellis"/>
      </fill>
    </dxf>
    <dxf>
      <fill>
        <patternFill patternType="darkTrellis">
          <bgColor auto="1"/>
        </patternFill>
      </fill>
    </dxf>
    <dxf>
      <fill>
        <patternFill patternType="darkTrellis"/>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rgb="FF00B050"/>
        </patternFill>
      </fill>
    </dxf>
    <dxf>
      <fill>
        <patternFill>
          <bgColor rgb="FF00B050"/>
        </patternFill>
      </fill>
    </dxf>
    <dxf>
      <fill>
        <patternFill>
          <bgColor theme="1" tint="0.34998626667073579"/>
        </patternFill>
      </fill>
    </dxf>
    <dxf>
      <fill>
        <patternFill>
          <bgColor rgb="FF00B050"/>
        </patternFill>
      </fill>
    </dxf>
    <dxf>
      <fill>
        <patternFill>
          <bgColor rgb="FF00B050"/>
        </patternFill>
      </fill>
    </dxf>
    <dxf>
      <fill>
        <patternFill>
          <bgColor rgb="FF00B050"/>
        </patternFill>
      </fill>
    </dxf>
    <dxf>
      <fill>
        <patternFill>
          <bgColor theme="1" tint="0.34998626667073579"/>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1" tint="0.34998626667073579"/>
        </patternFill>
      </fill>
    </dxf>
    <dxf>
      <fill>
        <patternFill>
          <bgColor theme="1" tint="0.34998626667073579"/>
        </patternFill>
      </fill>
    </dxf>
    <dxf>
      <fill>
        <patternFill>
          <bgColor rgb="FF00B050"/>
        </patternFill>
      </fill>
    </dxf>
    <dxf>
      <fill>
        <patternFill>
          <bgColor rgb="FF00B050"/>
        </patternFill>
      </fill>
    </dxf>
    <dxf>
      <fill>
        <patternFill>
          <bgColor theme="1" tint="0.34998626667073579"/>
        </patternFill>
      </fill>
    </dxf>
    <dxf>
      <fill>
        <patternFill>
          <bgColor rgb="FF00B050"/>
        </patternFill>
      </fill>
    </dxf>
    <dxf>
      <fill>
        <patternFill>
          <bgColor rgb="FF00B050"/>
        </patternFill>
      </fill>
    </dxf>
    <dxf>
      <fill>
        <patternFill>
          <bgColor rgb="FF00B050"/>
        </patternFill>
      </fill>
    </dxf>
    <dxf>
      <fill>
        <patternFill>
          <bgColor theme="1" tint="0.34998626667073579"/>
        </patternFill>
      </fill>
    </dxf>
    <dxf>
      <fill>
        <patternFill>
          <bgColor theme="1" tint="0.34998626667073579"/>
        </patternFill>
      </fill>
    </dxf>
    <dxf>
      <fill>
        <patternFill>
          <bgColor rgb="FF00B050"/>
        </patternFill>
      </fill>
    </dxf>
    <dxf>
      <fill>
        <patternFill>
          <bgColor rgb="FF00B050"/>
        </patternFill>
      </fill>
    </dxf>
    <dxf>
      <fill>
        <patternFill>
          <bgColor theme="1" tint="0.34998626667073579"/>
        </patternFill>
      </fill>
    </dxf>
    <dxf>
      <fill>
        <patternFill>
          <bgColor theme="1"/>
        </patternFill>
      </fill>
    </dxf>
    <dxf>
      <fill>
        <patternFill patternType="gray125">
          <fgColor rgb="FF00B050"/>
        </patternFill>
      </fill>
    </dxf>
    <dxf>
      <fill>
        <patternFill patternType="gray125">
          <fgColor rgb="FFC00000"/>
        </patternFill>
      </fill>
    </dxf>
    <dxf>
      <fill>
        <patternFill patternType="gray125">
          <fgColor rgb="FF00B050"/>
        </patternFill>
      </fill>
    </dxf>
    <dxf>
      <fill>
        <patternFill patternType="gray125">
          <fgColor rgb="FFC00000"/>
        </patternFill>
      </fill>
    </dxf>
    <dxf>
      <fill>
        <patternFill>
          <bgColor rgb="FFC00000"/>
        </patternFill>
      </fill>
    </dxf>
    <dxf>
      <fill>
        <patternFill>
          <bgColor rgb="FF00B050"/>
        </patternFill>
      </fill>
    </dxf>
    <dxf>
      <fill>
        <patternFill patternType="gray125">
          <fgColor rgb="FFC00000"/>
          <bgColor auto="1"/>
        </patternFill>
      </fill>
    </dxf>
    <dxf>
      <fill>
        <patternFill>
          <bgColor rgb="FF00B050"/>
        </patternFill>
      </fill>
    </dxf>
    <dxf>
      <fill>
        <patternFill>
          <bgColor rgb="FFC00000"/>
        </patternFill>
      </fill>
    </dxf>
    <dxf>
      <fill>
        <patternFill>
          <bgColor rgb="FFC00000"/>
        </patternFill>
      </fill>
    </dxf>
    <dxf>
      <fill>
        <patternFill patternType="gray125">
          <fgColor rgb="FFC00000"/>
          <bgColor auto="1"/>
        </patternFill>
      </fill>
    </dxf>
    <dxf>
      <fill>
        <patternFill patternType="gray125">
          <fgColor rgb="FF00B050"/>
        </patternFill>
      </fill>
    </dxf>
    <dxf>
      <fill>
        <patternFill>
          <bgColor rgb="FF00B05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theme="1"/>
        </patternFill>
      </fill>
    </dxf>
  </dxfs>
  <tableStyles count="0" defaultTableStyle="TableStyleMedium9" defaultPivotStyle="PivotStyleLight16"/>
  <colors>
    <mruColors>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2" Type="http://schemas.openxmlformats.org/officeDocument/2006/relationships/image" Target="../media/image4.png"/><Relationship Id="rId16" Type="http://schemas.openxmlformats.org/officeDocument/2006/relationships/image" Target="../media/image2.jpe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5" Type="http://schemas.openxmlformats.org/officeDocument/2006/relationships/image" Target="../media/image17.png"/><Relationship Id="rId10" Type="http://schemas.openxmlformats.org/officeDocument/2006/relationships/image" Target="../media/image12.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8.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9.jpeg"/></Relationships>
</file>

<file path=xl/drawings/drawing1.xml><?xml version="1.0" encoding="utf-8"?>
<xdr:wsDr xmlns:xdr="http://schemas.openxmlformats.org/drawingml/2006/spreadsheetDrawing" xmlns:a="http://schemas.openxmlformats.org/drawingml/2006/main">
  <xdr:twoCellAnchor>
    <xdr:from>
      <xdr:col>0</xdr:col>
      <xdr:colOff>85725</xdr:colOff>
      <xdr:row>5</xdr:row>
      <xdr:rowOff>133350</xdr:rowOff>
    </xdr:from>
    <xdr:to>
      <xdr:col>7</xdr:col>
      <xdr:colOff>676275</xdr:colOff>
      <xdr:row>8</xdr:row>
      <xdr:rowOff>219075</xdr:rowOff>
    </xdr:to>
    <xdr:grpSp>
      <xdr:nvGrpSpPr>
        <xdr:cNvPr id="11" name="Groupe 10"/>
        <xdr:cNvGrpSpPr/>
      </xdr:nvGrpSpPr>
      <xdr:grpSpPr>
        <a:xfrm>
          <a:off x="85725" y="3343275"/>
          <a:ext cx="5924550" cy="1714500"/>
          <a:chOff x="9525" y="3133725"/>
          <a:chExt cx="5924550" cy="1714500"/>
        </a:xfrm>
      </xdr:grpSpPr>
      <xdr:sp macro="" textlink="">
        <xdr:nvSpPr>
          <xdr:cNvPr id="3" name="Pentagone 2"/>
          <xdr:cNvSpPr/>
        </xdr:nvSpPr>
        <xdr:spPr>
          <a:xfrm>
            <a:off x="295275" y="3133725"/>
            <a:ext cx="2105024" cy="590550"/>
          </a:xfrm>
          <a:prstGeom prst="homePlate">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200" b="1">
                <a:solidFill>
                  <a:srgbClr val="00B0F0"/>
                </a:solidFill>
              </a:rPr>
              <a:t>recevabilité et Eligibilité</a:t>
            </a:r>
          </a:p>
        </xdr:txBody>
      </xdr:sp>
      <xdr:sp macro="" textlink="">
        <xdr:nvSpPr>
          <xdr:cNvPr id="5" name="Chevron 4"/>
          <xdr:cNvSpPr/>
        </xdr:nvSpPr>
        <xdr:spPr>
          <a:xfrm>
            <a:off x="4819650" y="3143250"/>
            <a:ext cx="1114425" cy="571500"/>
          </a:xfrm>
          <a:prstGeom prst="chevron">
            <a:avLst/>
          </a:prstGeom>
          <a:noFill/>
          <a:ln>
            <a:solidFill>
              <a:srgbClr val="00B05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100" b="1">
                <a:solidFill>
                  <a:srgbClr val="00B050"/>
                </a:solidFill>
              </a:rPr>
              <a:t>Label</a:t>
            </a:r>
          </a:p>
        </xdr:txBody>
      </xdr:sp>
      <xdr:sp macro="" textlink="">
        <xdr:nvSpPr>
          <xdr:cNvPr id="7" name="Chevron 6"/>
          <xdr:cNvSpPr/>
        </xdr:nvSpPr>
        <xdr:spPr>
          <a:xfrm>
            <a:off x="2181224" y="3143250"/>
            <a:ext cx="1866901" cy="571500"/>
          </a:xfrm>
          <a:prstGeom prst="chevron">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200" b="1">
                <a:solidFill>
                  <a:schemeClr val="accent6">
                    <a:lumMod val="75000"/>
                  </a:schemeClr>
                </a:solidFill>
              </a:rPr>
              <a:t>Audit</a:t>
            </a:r>
          </a:p>
        </xdr:txBody>
      </xdr:sp>
      <xdr:sp macro="" textlink="">
        <xdr:nvSpPr>
          <xdr:cNvPr id="9" name="Chevron 8"/>
          <xdr:cNvSpPr/>
        </xdr:nvSpPr>
        <xdr:spPr>
          <a:xfrm>
            <a:off x="3838575" y="3143250"/>
            <a:ext cx="1190625" cy="571500"/>
          </a:xfrm>
          <a:prstGeom prst="chevron">
            <a:avLst/>
          </a:prstGeom>
          <a:noFill/>
          <a:ln>
            <a:solidFill>
              <a:schemeClr val="accent6">
                <a:lumMod val="75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900" b="1">
                <a:solidFill>
                  <a:schemeClr val="accent6">
                    <a:lumMod val="75000"/>
                  </a:schemeClr>
                </a:solidFill>
              </a:rPr>
              <a:t>Rapports</a:t>
            </a:r>
          </a:p>
        </xdr:txBody>
      </xdr:sp>
      <xdr:sp macro="" textlink="">
        <xdr:nvSpPr>
          <xdr:cNvPr id="10" name="Pentagone 9"/>
          <xdr:cNvSpPr/>
        </xdr:nvSpPr>
        <xdr:spPr>
          <a:xfrm>
            <a:off x="28575" y="3857625"/>
            <a:ext cx="4857750" cy="333375"/>
          </a:xfrm>
          <a:prstGeom prst="homePlat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200" b="0">
                <a:solidFill>
                  <a:sysClr val="windowText" lastClr="000000"/>
                </a:solidFill>
              </a:rPr>
              <a:t>Outil "Diagnostic_REA_Label DD&amp;RS"</a:t>
            </a:r>
          </a:p>
        </xdr:txBody>
      </xdr:sp>
      <xdr:sp macro="" textlink="">
        <xdr:nvSpPr>
          <xdr:cNvPr id="12" name="Pentagone 11"/>
          <xdr:cNvSpPr/>
        </xdr:nvSpPr>
        <xdr:spPr>
          <a:xfrm>
            <a:off x="9525" y="4324349"/>
            <a:ext cx="1228725" cy="523875"/>
          </a:xfrm>
          <a:prstGeom prst="homePlate">
            <a:avLst/>
          </a:prstGeom>
          <a:noFill/>
          <a:ln w="1905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200" b="0">
                <a:solidFill>
                  <a:sysClr val="windowText" lastClr="000000"/>
                </a:solidFill>
              </a:rPr>
              <a:t>Etablissement candidat</a:t>
            </a:r>
          </a:p>
        </xdr:txBody>
      </xdr:sp>
      <xdr:sp macro="" textlink="">
        <xdr:nvSpPr>
          <xdr:cNvPr id="13" name="Chevron 12"/>
          <xdr:cNvSpPr/>
        </xdr:nvSpPr>
        <xdr:spPr>
          <a:xfrm>
            <a:off x="1038225" y="4333875"/>
            <a:ext cx="1333500" cy="514350"/>
          </a:xfrm>
          <a:prstGeom prst="chevron">
            <a:avLst/>
          </a:prstGeom>
          <a:noFill/>
          <a:ln w="1905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000" b="0">
                <a:solidFill>
                  <a:sysClr val="windowText" lastClr="000000"/>
                </a:solidFill>
              </a:rPr>
              <a:t>chargé(e) de mission Label</a:t>
            </a:r>
          </a:p>
        </xdr:txBody>
      </xdr:sp>
      <xdr:sp macro="" textlink="">
        <xdr:nvSpPr>
          <xdr:cNvPr id="14" name="Chevron 13"/>
          <xdr:cNvSpPr/>
        </xdr:nvSpPr>
        <xdr:spPr>
          <a:xfrm>
            <a:off x="2162173" y="4324350"/>
            <a:ext cx="2800351" cy="514350"/>
          </a:xfrm>
          <a:prstGeom prst="chevron">
            <a:avLst/>
          </a:prstGeom>
          <a:noFill/>
          <a:ln w="1905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100" b="0">
                <a:solidFill>
                  <a:sysClr val="windowText" lastClr="000000"/>
                </a:solidFill>
              </a:rPr>
              <a:t>Auditeurs</a:t>
            </a:r>
          </a:p>
        </xdr:txBody>
      </xdr:sp>
    </xdr:grpSp>
    <xdr:clientData/>
  </xdr:twoCellAnchor>
  <xdr:twoCellAnchor>
    <xdr:from>
      <xdr:col>0</xdr:col>
      <xdr:colOff>752476</xdr:colOff>
      <xdr:row>6</xdr:row>
      <xdr:rowOff>520700</xdr:rowOff>
    </xdr:from>
    <xdr:to>
      <xdr:col>0</xdr:col>
      <xdr:colOff>755650</xdr:colOff>
      <xdr:row>7</xdr:row>
      <xdr:rowOff>333375</xdr:rowOff>
    </xdr:to>
    <xdr:cxnSp macro="">
      <xdr:nvCxnSpPr>
        <xdr:cNvPr id="16" name="Connecteur droit avec flèche 15"/>
        <xdr:cNvCxnSpPr/>
      </xdr:nvCxnSpPr>
      <xdr:spPr>
        <a:xfrm flipH="1">
          <a:off x="752476" y="4000500"/>
          <a:ext cx="3174" cy="352425"/>
        </a:xfrm>
        <a:prstGeom prst="straightConnector1">
          <a:avLst/>
        </a:prstGeom>
        <a:ln w="12700">
          <a:solidFill>
            <a:schemeClr val="tx1">
              <a:lumMod val="50000"/>
              <a:lumOff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276225</xdr:colOff>
      <xdr:row>6</xdr:row>
      <xdr:rowOff>523875</xdr:rowOff>
    </xdr:from>
    <xdr:to>
      <xdr:col>2</xdr:col>
      <xdr:colOff>285750</xdr:colOff>
      <xdr:row>7</xdr:row>
      <xdr:rowOff>342900</xdr:rowOff>
    </xdr:to>
    <xdr:cxnSp macro="">
      <xdr:nvCxnSpPr>
        <xdr:cNvPr id="19" name="Connecteur droit avec flèche 18"/>
        <xdr:cNvCxnSpPr/>
      </xdr:nvCxnSpPr>
      <xdr:spPr>
        <a:xfrm flipH="1">
          <a:off x="1800225" y="3314700"/>
          <a:ext cx="9525" cy="361950"/>
        </a:xfrm>
        <a:prstGeom prst="straightConnector1">
          <a:avLst/>
        </a:prstGeom>
        <a:ln w="12700">
          <a:solidFill>
            <a:schemeClr val="tx1">
              <a:lumMod val="50000"/>
              <a:lumOff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238125</xdr:colOff>
      <xdr:row>7</xdr:row>
      <xdr:rowOff>0</xdr:rowOff>
    </xdr:from>
    <xdr:to>
      <xdr:col>4</xdr:col>
      <xdr:colOff>247650</xdr:colOff>
      <xdr:row>7</xdr:row>
      <xdr:rowOff>361950</xdr:rowOff>
    </xdr:to>
    <xdr:cxnSp macro="">
      <xdr:nvCxnSpPr>
        <xdr:cNvPr id="20" name="Connecteur droit avec flèche 19"/>
        <xdr:cNvCxnSpPr/>
      </xdr:nvCxnSpPr>
      <xdr:spPr>
        <a:xfrm flipH="1">
          <a:off x="3286125" y="3333750"/>
          <a:ext cx="9525" cy="361950"/>
        </a:xfrm>
        <a:prstGeom prst="straightConnector1">
          <a:avLst/>
        </a:prstGeom>
        <a:ln w="12700">
          <a:solidFill>
            <a:schemeClr val="tx1">
              <a:lumMod val="50000"/>
              <a:lumOff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546101</xdr:colOff>
      <xdr:row>1</xdr:row>
      <xdr:rowOff>279401</xdr:rowOff>
    </xdr:from>
    <xdr:to>
      <xdr:col>7</xdr:col>
      <xdr:colOff>520700</xdr:colOff>
      <xdr:row>3</xdr:row>
      <xdr:rowOff>190500</xdr:rowOff>
    </xdr:to>
    <xdr:pic>
      <xdr:nvPicPr>
        <xdr:cNvPr id="17" name="Image 16" descr="D:\label reconnaissance DD\documents post test\charte graphique\labelDD&amp;RS_Edition2015.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6701" y="463551"/>
          <a:ext cx="774699" cy="65404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227263</xdr:colOff>
      <xdr:row>9</xdr:row>
      <xdr:rowOff>214229</xdr:rowOff>
    </xdr:from>
    <xdr:to>
      <xdr:col>6</xdr:col>
      <xdr:colOff>27071</xdr:colOff>
      <xdr:row>9</xdr:row>
      <xdr:rowOff>317500</xdr:rowOff>
    </xdr:to>
    <xdr:cxnSp macro="">
      <xdr:nvCxnSpPr>
        <xdr:cNvPr id="7" name="Connecteur droit avec flèche 6"/>
        <xdr:cNvCxnSpPr/>
      </xdr:nvCxnSpPr>
      <xdr:spPr>
        <a:xfrm flipV="1">
          <a:off x="3114842" y="2587124"/>
          <a:ext cx="110624" cy="10327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265129</xdr:colOff>
      <xdr:row>9</xdr:row>
      <xdr:rowOff>425452</xdr:rowOff>
    </xdr:from>
    <xdr:to>
      <xdr:col>5</xdr:col>
      <xdr:colOff>88900</xdr:colOff>
      <xdr:row>9</xdr:row>
      <xdr:rowOff>559717</xdr:rowOff>
    </xdr:to>
    <xdr:grpSp>
      <xdr:nvGrpSpPr>
        <xdr:cNvPr id="21" name="Groupe 20"/>
        <xdr:cNvGrpSpPr/>
      </xdr:nvGrpSpPr>
      <xdr:grpSpPr>
        <a:xfrm>
          <a:off x="2621830" y="3116019"/>
          <a:ext cx="216555" cy="134265"/>
          <a:chOff x="2651331" y="2804640"/>
          <a:chExt cx="323933" cy="127081"/>
        </a:xfrm>
      </xdr:grpSpPr>
      <xdr:cxnSp macro="">
        <xdr:nvCxnSpPr>
          <xdr:cNvPr id="3" name="Connecteur droit avec flèche 2"/>
          <xdr:cNvCxnSpPr/>
        </xdr:nvCxnSpPr>
        <xdr:spPr>
          <a:xfrm flipV="1">
            <a:off x="2837655" y="2804640"/>
            <a:ext cx="137609" cy="12083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Connecteur droit 11"/>
          <xdr:cNvCxnSpPr/>
        </xdr:nvCxnSpPr>
        <xdr:spPr>
          <a:xfrm flipV="1">
            <a:off x="2651331" y="2918340"/>
            <a:ext cx="193525" cy="133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4079875</xdr:colOff>
      <xdr:row>12</xdr:row>
      <xdr:rowOff>19050</xdr:rowOff>
    </xdr:from>
    <xdr:to>
      <xdr:col>19</xdr:col>
      <xdr:colOff>838199</xdr:colOff>
      <xdr:row>14</xdr:row>
      <xdr:rowOff>161926</xdr:rowOff>
    </xdr:to>
    <xdr:sp macro="" textlink="">
      <xdr:nvSpPr>
        <xdr:cNvPr id="2" name="Flèche droite 1"/>
        <xdr:cNvSpPr/>
      </xdr:nvSpPr>
      <xdr:spPr>
        <a:xfrm>
          <a:off x="5889625" y="3186113"/>
          <a:ext cx="16832262" cy="1071563"/>
        </a:xfrm>
        <a:prstGeom prst="rightArrow">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1617722</xdr:colOff>
      <xdr:row>13</xdr:row>
      <xdr:rowOff>47628</xdr:rowOff>
    </xdr:from>
    <xdr:to>
      <xdr:col>20</xdr:col>
      <xdr:colOff>1293371</xdr:colOff>
      <xdr:row>16</xdr:row>
      <xdr:rowOff>247650</xdr:rowOff>
    </xdr:to>
    <xdr:sp macro="" textlink="">
      <xdr:nvSpPr>
        <xdr:cNvPr id="4" name="Demi-tour 3"/>
        <xdr:cNvSpPr/>
      </xdr:nvSpPr>
      <xdr:spPr>
        <a:xfrm rot="5400000">
          <a:off x="22576232" y="3242512"/>
          <a:ext cx="1924549" cy="2232360"/>
        </a:xfrm>
        <a:prstGeom prst="uturnArrow">
          <a:avLst>
            <a:gd name="adj1" fmla="val 32858"/>
            <a:gd name="adj2" fmla="val 25000"/>
            <a:gd name="adj3" fmla="val 25759"/>
            <a:gd name="adj4" fmla="val 43750"/>
            <a:gd name="adj5" fmla="val 100000"/>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lang="fr-FR" sz="1100">
            <a:solidFill>
              <a:schemeClr val="tx1"/>
            </a:solidFill>
          </a:endParaRPr>
        </a:p>
      </xdr:txBody>
    </xdr:sp>
    <xdr:clientData/>
  </xdr:twoCellAnchor>
  <xdr:twoCellAnchor>
    <xdr:from>
      <xdr:col>5</xdr:col>
      <xdr:colOff>381001</xdr:colOff>
      <xdr:row>14</xdr:row>
      <xdr:rowOff>38101</xdr:rowOff>
    </xdr:from>
    <xdr:to>
      <xdr:col>5</xdr:col>
      <xdr:colOff>571501</xdr:colOff>
      <xdr:row>20</xdr:row>
      <xdr:rowOff>47625</xdr:rowOff>
    </xdr:to>
    <xdr:sp macro="" textlink="">
      <xdr:nvSpPr>
        <xdr:cNvPr id="6" name="Flèche vers le bas 5"/>
        <xdr:cNvSpPr/>
      </xdr:nvSpPr>
      <xdr:spPr>
        <a:xfrm>
          <a:off x="5076826" y="4000501"/>
          <a:ext cx="190500" cy="2943224"/>
        </a:xfrm>
        <a:prstGeom prst="downArrow">
          <a:avLst/>
        </a:prstGeom>
        <a:noFill/>
        <a:ln w="19050">
          <a:solidFill>
            <a:srgbClr val="00B0F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6</xdr:col>
      <xdr:colOff>356193</xdr:colOff>
      <xdr:row>14</xdr:row>
      <xdr:rowOff>26691</xdr:rowOff>
    </xdr:from>
    <xdr:to>
      <xdr:col>6</xdr:col>
      <xdr:colOff>546693</xdr:colOff>
      <xdr:row>20</xdr:row>
      <xdr:rowOff>26691</xdr:rowOff>
    </xdr:to>
    <xdr:sp macro="" textlink="">
      <xdr:nvSpPr>
        <xdr:cNvPr id="7" name="Flèche vers le bas 6"/>
        <xdr:cNvSpPr/>
      </xdr:nvSpPr>
      <xdr:spPr>
        <a:xfrm>
          <a:off x="6887622" y="4129768"/>
          <a:ext cx="190500" cy="2156209"/>
        </a:xfrm>
        <a:prstGeom prst="downArrow">
          <a:avLst/>
        </a:prstGeom>
        <a:noFill/>
        <a:ln w="19050">
          <a:solidFill>
            <a:srgbClr val="00B0F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11</xdr:col>
      <xdr:colOff>561975</xdr:colOff>
      <xdr:row>14</xdr:row>
      <xdr:rowOff>38099</xdr:rowOff>
    </xdr:from>
    <xdr:to>
      <xdr:col>11</xdr:col>
      <xdr:colOff>771525</xdr:colOff>
      <xdr:row>20</xdr:row>
      <xdr:rowOff>200024</xdr:rowOff>
    </xdr:to>
    <xdr:sp macro="" textlink="">
      <xdr:nvSpPr>
        <xdr:cNvPr id="8" name="Flèche vers le bas 7"/>
        <xdr:cNvSpPr/>
      </xdr:nvSpPr>
      <xdr:spPr>
        <a:xfrm>
          <a:off x="9944100" y="4000499"/>
          <a:ext cx="209550" cy="2028825"/>
        </a:xfrm>
        <a:prstGeom prst="downArrow">
          <a:avLst/>
        </a:prstGeom>
        <a:noFill/>
        <a:ln w="19050">
          <a:solidFill>
            <a:srgbClr val="00B0F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609600</xdr:colOff>
      <xdr:row>14</xdr:row>
      <xdr:rowOff>38100</xdr:rowOff>
    </xdr:from>
    <xdr:to>
      <xdr:col>13</xdr:col>
      <xdr:colOff>781050</xdr:colOff>
      <xdr:row>20</xdr:row>
      <xdr:rowOff>209550</xdr:rowOff>
    </xdr:to>
    <xdr:sp macro="" textlink="">
      <xdr:nvSpPr>
        <xdr:cNvPr id="9" name="Flèche vers le bas 8"/>
        <xdr:cNvSpPr/>
      </xdr:nvSpPr>
      <xdr:spPr>
        <a:xfrm>
          <a:off x="12096750" y="4000500"/>
          <a:ext cx="171450" cy="2038350"/>
        </a:xfrm>
        <a:prstGeom prst="downArrow">
          <a:avLst/>
        </a:prstGeom>
        <a:noFill/>
        <a:ln w="19050">
          <a:solidFill>
            <a:srgbClr val="00B0F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685800</xdr:colOff>
      <xdr:row>14</xdr:row>
      <xdr:rowOff>38100</xdr:rowOff>
    </xdr:from>
    <xdr:to>
      <xdr:col>17</xdr:col>
      <xdr:colOff>876300</xdr:colOff>
      <xdr:row>20</xdr:row>
      <xdr:rowOff>38100</xdr:rowOff>
    </xdr:to>
    <xdr:sp macro="" textlink="">
      <xdr:nvSpPr>
        <xdr:cNvPr id="10" name="Flèche vers le bas 9"/>
        <xdr:cNvSpPr/>
      </xdr:nvSpPr>
      <xdr:spPr>
        <a:xfrm>
          <a:off x="17287875" y="4000500"/>
          <a:ext cx="190500" cy="2933700"/>
        </a:xfrm>
        <a:prstGeom prst="downArrow">
          <a:avLst/>
        </a:prstGeom>
        <a:noFill/>
        <a:ln w="19050">
          <a:solidFill>
            <a:srgbClr val="00B0F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723900</xdr:colOff>
      <xdr:row>14</xdr:row>
      <xdr:rowOff>38100</xdr:rowOff>
    </xdr:from>
    <xdr:to>
      <xdr:col>18</xdr:col>
      <xdr:colOff>914400</xdr:colOff>
      <xdr:row>20</xdr:row>
      <xdr:rowOff>38100</xdr:rowOff>
    </xdr:to>
    <xdr:sp macro="" textlink="">
      <xdr:nvSpPr>
        <xdr:cNvPr id="11" name="Flèche vers le bas 10"/>
        <xdr:cNvSpPr/>
      </xdr:nvSpPr>
      <xdr:spPr>
        <a:xfrm>
          <a:off x="18878550" y="4000500"/>
          <a:ext cx="190500" cy="2933700"/>
        </a:xfrm>
        <a:prstGeom prst="downArrow">
          <a:avLst/>
        </a:prstGeom>
        <a:noFill/>
        <a:ln w="19050">
          <a:solidFill>
            <a:srgbClr val="00B0F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960447</xdr:colOff>
      <xdr:row>14</xdr:row>
      <xdr:rowOff>12114</xdr:rowOff>
    </xdr:from>
    <xdr:to>
      <xdr:col>20</xdr:col>
      <xdr:colOff>589006</xdr:colOff>
      <xdr:row>17</xdr:row>
      <xdr:rowOff>142454</xdr:rowOff>
    </xdr:to>
    <xdr:sp macro="" textlink="">
      <xdr:nvSpPr>
        <xdr:cNvPr id="5" name="Flèche gauche 4"/>
        <xdr:cNvSpPr/>
      </xdr:nvSpPr>
      <xdr:spPr>
        <a:xfrm>
          <a:off x="18351510" y="4107864"/>
          <a:ext cx="6645309" cy="1130465"/>
        </a:xfrm>
        <a:prstGeom prst="leftArrow">
          <a:avLst>
            <a:gd name="adj1" fmla="val 50000"/>
            <a:gd name="adj2" fmla="val 52062"/>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100">
              <a:solidFill>
                <a:sysClr val="windowText" lastClr="000000"/>
              </a:solidFill>
            </a:rPr>
            <a:t>Si le résultat du </a:t>
          </a:r>
          <a:r>
            <a:rPr lang="fr-FR" sz="1100" u="sng">
              <a:solidFill>
                <a:sysClr val="windowText" lastClr="000000"/>
              </a:solidFill>
            </a:rPr>
            <a:t>diagnostic avant justifications </a:t>
          </a:r>
          <a:r>
            <a:rPr lang="fr-FR" sz="1100">
              <a:solidFill>
                <a:sysClr val="windowText" lastClr="000000"/>
              </a:solidFill>
            </a:rPr>
            <a:t>n'est pas positif (case</a:t>
          </a:r>
          <a:r>
            <a:rPr lang="fr-FR" sz="1100" baseline="0">
              <a:solidFill>
                <a:sysClr val="windowText" lastClr="000000"/>
              </a:solidFill>
            </a:rPr>
            <a:t> de la variable en blanc):</a:t>
          </a:r>
          <a:r>
            <a:rPr lang="fr-FR" sz="1100">
              <a:solidFill>
                <a:sysClr val="windowText" lastClr="000000"/>
              </a:solidFill>
            </a:rPr>
            <a:t> revenir (rétroaction) sur les étapes et apporter des corrections ou</a:t>
          </a:r>
          <a:r>
            <a:rPr lang="fr-FR" sz="1100" baseline="0">
              <a:solidFill>
                <a:sysClr val="windowText" lastClr="000000"/>
              </a:solidFill>
            </a:rPr>
            <a:t> repousser la candidature à une session ultérieure</a:t>
          </a:r>
          <a:endParaRPr lang="fr-FR" sz="1100">
            <a:solidFill>
              <a:sysClr val="windowText" lastClr="000000"/>
            </a:solidFill>
          </a:endParaRPr>
        </a:p>
      </xdr:txBody>
    </xdr:sp>
    <xdr:clientData/>
  </xdr:twoCellAnchor>
  <xdr:twoCellAnchor>
    <xdr:from>
      <xdr:col>19</xdr:col>
      <xdr:colOff>972552</xdr:colOff>
      <xdr:row>11</xdr:row>
      <xdr:rowOff>80211</xdr:rowOff>
    </xdr:from>
    <xdr:to>
      <xdr:col>30</xdr:col>
      <xdr:colOff>741947</xdr:colOff>
      <xdr:row>14</xdr:row>
      <xdr:rowOff>260685</xdr:rowOff>
    </xdr:to>
    <xdr:sp macro="" textlink="">
      <xdr:nvSpPr>
        <xdr:cNvPr id="13" name="Flèche droite 12"/>
        <xdr:cNvSpPr/>
      </xdr:nvSpPr>
      <xdr:spPr>
        <a:xfrm>
          <a:off x="21777157" y="3048000"/>
          <a:ext cx="19521237" cy="1313448"/>
        </a:xfrm>
        <a:prstGeom prst="rightArrow">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FR" sz="1100" b="0" i="0" u="none" strike="noStrike" kern="0" cap="none" spc="0" normalizeH="0" baseline="0" noProof="0">
              <a:ln>
                <a:noFill/>
              </a:ln>
              <a:solidFill>
                <a:sysClr val="windowText" lastClr="000000"/>
              </a:solidFill>
              <a:effectLst/>
              <a:uLnTx/>
              <a:uFillTx/>
              <a:latin typeface="+mn-lt"/>
              <a:ea typeface="+mn-ea"/>
              <a:cs typeface="+mn-cs"/>
            </a:rPr>
            <a:t>Si le résultat du </a:t>
          </a:r>
          <a:r>
            <a:rPr kumimoji="0" lang="fr-FR" sz="1100" b="0" i="0" u="sng" strike="noStrike" kern="0" cap="none" spc="0" normalizeH="0" baseline="0" noProof="0">
              <a:ln>
                <a:noFill/>
              </a:ln>
              <a:solidFill>
                <a:sysClr val="windowText" lastClr="000000"/>
              </a:solidFill>
              <a:effectLst/>
              <a:uLnTx/>
              <a:uFillTx/>
              <a:latin typeface="+mn-lt"/>
              <a:ea typeface="+mn-ea"/>
              <a:cs typeface="+mn-cs"/>
            </a:rPr>
            <a:t>diagnostic avant justifications </a:t>
          </a:r>
          <a:r>
            <a:rPr kumimoji="0" lang="fr-FR" sz="1100" b="0" i="0" u="none" strike="noStrike" kern="0" cap="none" spc="0" normalizeH="0" baseline="0" noProof="0">
              <a:ln>
                <a:noFill/>
              </a:ln>
              <a:solidFill>
                <a:sysClr val="windowText" lastClr="000000"/>
              </a:solidFill>
              <a:effectLst/>
              <a:uLnTx/>
              <a:uFillTx/>
              <a:latin typeface="+mn-lt"/>
              <a:ea typeface="+mn-ea"/>
              <a:cs typeface="+mn-cs"/>
            </a:rPr>
            <a:t>est  positif (toutes les cases des variables et des axes en vert)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fr-FR" sz="1100" b="0" i="0" u="none" strike="noStrike" kern="0" cap="none" spc="0" normalizeH="0" baseline="0" noProof="0">
              <a:ln>
                <a:noFill/>
              </a:ln>
              <a:solidFill>
                <a:sysClr val="windowText" lastClr="000000"/>
              </a:solidFill>
              <a:effectLst/>
              <a:uLnTx/>
              <a:uFillTx/>
              <a:latin typeface="+mn-lt"/>
              <a:ea typeface="+mn-ea"/>
              <a:cs typeface="+mn-cs"/>
            </a:rPr>
            <a:t>alors passer au tableau suivant pour apporter les éventuelles justifications demandées.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fr-FR" sz="1100" b="0" i="0" u="none" strike="noStrike" kern="0" cap="none" spc="0" normalizeH="0" baseline="0" noProof="0">
              <a:ln>
                <a:noFill/>
              </a:ln>
              <a:solidFill>
                <a:sysClr val="windowText" lastClr="000000"/>
              </a:solidFill>
              <a:effectLst/>
              <a:uLnTx/>
              <a:uFillTx/>
              <a:latin typeface="+mn-lt"/>
              <a:ea typeface="+mn-ea"/>
              <a:cs typeface="+mn-cs"/>
            </a:rPr>
            <a:t>		              </a:t>
          </a:r>
          <a:r>
            <a:rPr kumimoji="0" lang="fr-FR" sz="1100" b="1" i="0" u="none" strike="noStrike" kern="0" cap="none" spc="0" normalizeH="0" baseline="0" noProof="0">
              <a:ln>
                <a:noFill/>
              </a:ln>
              <a:solidFill>
                <a:sysClr val="windowText" lastClr="000000"/>
              </a:solidFill>
              <a:effectLst/>
              <a:uLnTx/>
              <a:uFillTx/>
              <a:latin typeface="+mn-lt"/>
              <a:ea typeface="+mn-ea"/>
              <a:cs typeface="+mn-cs"/>
            </a:rPr>
            <a:t> Sinon</a:t>
          </a:r>
        </a:p>
        <a:p>
          <a:pPr algn="l"/>
          <a:endParaRPr lang="fr-FR" sz="1100"/>
        </a:p>
      </xdr:txBody>
    </xdr:sp>
    <xdr:clientData/>
  </xdr:twoCellAnchor>
  <xdr:twoCellAnchor>
    <xdr:from>
      <xdr:col>25</xdr:col>
      <xdr:colOff>30080</xdr:colOff>
      <xdr:row>12</xdr:row>
      <xdr:rowOff>160422</xdr:rowOff>
    </xdr:from>
    <xdr:to>
      <xdr:col>27</xdr:col>
      <xdr:colOff>3358815</xdr:colOff>
      <xdr:row>13</xdr:row>
      <xdr:rowOff>731922</xdr:rowOff>
    </xdr:to>
    <xdr:sp macro="" textlink="">
      <xdr:nvSpPr>
        <xdr:cNvPr id="14" name="Rectangle 13"/>
        <xdr:cNvSpPr/>
      </xdr:nvSpPr>
      <xdr:spPr>
        <a:xfrm>
          <a:off x="28996106" y="3318711"/>
          <a:ext cx="7399420" cy="762000"/>
        </a:xfrm>
        <a:prstGeom prst="rect">
          <a:avLst/>
        </a:prstGeom>
        <a:solidFill>
          <a:srgbClr val="00B0F0"/>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100">
              <a:solidFill>
                <a:sysClr val="windowText" lastClr="000000"/>
              </a:solidFill>
            </a:rPr>
            <a:t>Etape 7</a:t>
          </a:r>
        </a:p>
      </xdr:txBody>
    </xdr:sp>
    <xdr:clientData/>
  </xdr:twoCellAnchor>
  <xdr:twoCellAnchor>
    <xdr:from>
      <xdr:col>25</xdr:col>
      <xdr:colOff>2306053</xdr:colOff>
      <xdr:row>3</xdr:row>
      <xdr:rowOff>150395</xdr:rowOff>
    </xdr:from>
    <xdr:to>
      <xdr:col>27</xdr:col>
      <xdr:colOff>1062789</xdr:colOff>
      <xdr:row>10</xdr:row>
      <xdr:rowOff>123708</xdr:rowOff>
    </xdr:to>
    <xdr:sp macro="" textlink="">
      <xdr:nvSpPr>
        <xdr:cNvPr id="15" name="ZoneTexte 14"/>
        <xdr:cNvSpPr txBox="1"/>
      </xdr:nvSpPr>
      <xdr:spPr>
        <a:xfrm>
          <a:off x="31272079" y="1193132"/>
          <a:ext cx="2827421" cy="17078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lang="fr-FR" sz="1100" b="1"/>
            <a:t>Etape 7</a:t>
          </a:r>
          <a:r>
            <a:rPr lang="fr-FR" sz="1100"/>
            <a:t>: renseigner en texte libre les éventuelles justifications demandées dans les cases blanches. Une case grisée indique qu'il n'y a pas d'explications ou de justifications textuelles à fournir pour respecter le critère d'eligibilité correspondant. </a:t>
          </a:r>
        </a:p>
      </xdr:txBody>
    </xdr:sp>
    <xdr:clientData/>
  </xdr:twoCellAnchor>
  <xdr:twoCellAnchor>
    <xdr:from>
      <xdr:col>26</xdr:col>
      <xdr:colOff>340895</xdr:colOff>
      <xdr:row>10</xdr:row>
      <xdr:rowOff>123708</xdr:rowOff>
    </xdr:from>
    <xdr:to>
      <xdr:col>26</xdr:col>
      <xdr:colOff>350921</xdr:colOff>
      <xdr:row>12</xdr:row>
      <xdr:rowOff>160422</xdr:rowOff>
    </xdr:to>
    <xdr:cxnSp macro="">
      <xdr:nvCxnSpPr>
        <xdr:cNvPr id="17" name="Connecteur droit avec flèche 16"/>
        <xdr:cNvCxnSpPr>
          <a:stCxn id="15" idx="2"/>
          <a:endCxn id="14" idx="0"/>
        </xdr:cNvCxnSpPr>
      </xdr:nvCxnSpPr>
      <xdr:spPr>
        <a:xfrm>
          <a:off x="32685790" y="2900997"/>
          <a:ext cx="10026" cy="4177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972553</xdr:colOff>
      <xdr:row>3</xdr:row>
      <xdr:rowOff>0</xdr:rowOff>
    </xdr:from>
    <xdr:to>
      <xdr:col>18</xdr:col>
      <xdr:colOff>461211</xdr:colOff>
      <xdr:row>10</xdr:row>
      <xdr:rowOff>130343</xdr:rowOff>
    </xdr:to>
    <xdr:sp macro="" textlink="">
      <xdr:nvSpPr>
        <xdr:cNvPr id="23" name="ZoneTexte 22"/>
        <xdr:cNvSpPr txBox="1"/>
      </xdr:nvSpPr>
      <xdr:spPr>
        <a:xfrm>
          <a:off x="18608842" y="1042737"/>
          <a:ext cx="1042737" cy="18648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lang="fr-FR" sz="1100" b="1"/>
            <a:t>Etapes 5 et 6: </a:t>
          </a:r>
          <a:r>
            <a:rPr lang="fr-FR" sz="1100" b="0"/>
            <a:t>Insérer le titre des pratiques en texte libre dans les cases en face de l'axe concerné</a:t>
          </a:r>
        </a:p>
      </xdr:txBody>
    </xdr:sp>
    <xdr:clientData/>
  </xdr:twoCellAnchor>
  <xdr:twoCellAnchor>
    <xdr:from>
      <xdr:col>17</xdr:col>
      <xdr:colOff>762002</xdr:colOff>
      <xdr:row>10</xdr:row>
      <xdr:rowOff>130343</xdr:rowOff>
    </xdr:from>
    <xdr:to>
      <xdr:col>17</xdr:col>
      <xdr:colOff>1493922</xdr:colOff>
      <xdr:row>12</xdr:row>
      <xdr:rowOff>160422</xdr:rowOff>
    </xdr:to>
    <xdr:cxnSp macro="">
      <xdr:nvCxnSpPr>
        <xdr:cNvPr id="25" name="Connecteur droit avec flèche 24"/>
        <xdr:cNvCxnSpPr>
          <a:stCxn id="23" idx="2"/>
        </xdr:cNvCxnSpPr>
      </xdr:nvCxnSpPr>
      <xdr:spPr>
        <a:xfrm flipH="1">
          <a:off x="18398291" y="2907632"/>
          <a:ext cx="731920" cy="4110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1493922</xdr:colOff>
      <xdr:row>10</xdr:row>
      <xdr:rowOff>130343</xdr:rowOff>
    </xdr:from>
    <xdr:to>
      <xdr:col>18</xdr:col>
      <xdr:colOff>741948</xdr:colOff>
      <xdr:row>12</xdr:row>
      <xdr:rowOff>150395</xdr:rowOff>
    </xdr:to>
    <xdr:cxnSp macro="">
      <xdr:nvCxnSpPr>
        <xdr:cNvPr id="26" name="Connecteur droit avec flèche 25"/>
        <xdr:cNvCxnSpPr>
          <a:stCxn id="23" idx="2"/>
        </xdr:cNvCxnSpPr>
      </xdr:nvCxnSpPr>
      <xdr:spPr>
        <a:xfrm>
          <a:off x="19130211" y="2907632"/>
          <a:ext cx="802105" cy="4010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571500</xdr:colOff>
      <xdr:row>2</xdr:row>
      <xdr:rowOff>280737</xdr:rowOff>
    </xdr:from>
    <xdr:to>
      <xdr:col>14</xdr:col>
      <xdr:colOff>50131</xdr:colOff>
      <xdr:row>10</xdr:row>
      <xdr:rowOff>120316</xdr:rowOff>
    </xdr:to>
    <xdr:sp macro="" textlink="">
      <xdr:nvSpPr>
        <xdr:cNvPr id="29" name="ZoneTexte 28"/>
        <xdr:cNvSpPr txBox="1"/>
      </xdr:nvSpPr>
      <xdr:spPr>
        <a:xfrm>
          <a:off x="12161921" y="1032711"/>
          <a:ext cx="1654342" cy="18648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lang="fr-FR" sz="1100" b="1"/>
            <a:t>Etape 4: </a:t>
          </a:r>
          <a:r>
            <a:rPr lang="fr-FR" sz="1100" b="0"/>
            <a:t>A l'aide du menu déroulant, indiquer le type d'indicateur disponible.</a:t>
          </a:r>
        </a:p>
        <a:p>
          <a:r>
            <a:rPr lang="fr-FR" sz="1100" b="0">
              <a:solidFill>
                <a:schemeClr val="dk1"/>
              </a:solidFill>
              <a:latin typeface="+mn-lt"/>
              <a:ea typeface="+mn-ea"/>
              <a:cs typeface="+mn-cs"/>
            </a:rPr>
            <a:t>Cliquer sur l'intitulé de la variable stratégique pour prendre connaissance des indicateurs communs CGE/CPU </a:t>
          </a:r>
          <a:endParaRPr lang="fr-FR"/>
        </a:p>
      </xdr:txBody>
    </xdr:sp>
    <xdr:clientData/>
  </xdr:twoCellAnchor>
  <xdr:twoCellAnchor>
    <xdr:from>
      <xdr:col>13</xdr:col>
      <xdr:colOff>566487</xdr:colOff>
      <xdr:row>10</xdr:row>
      <xdr:rowOff>120316</xdr:rowOff>
    </xdr:from>
    <xdr:to>
      <xdr:col>13</xdr:col>
      <xdr:colOff>591553</xdr:colOff>
      <xdr:row>12</xdr:row>
      <xdr:rowOff>120316</xdr:rowOff>
    </xdr:to>
    <xdr:cxnSp macro="">
      <xdr:nvCxnSpPr>
        <xdr:cNvPr id="30" name="Connecteur droit avec flèche 29"/>
        <xdr:cNvCxnSpPr>
          <a:stCxn id="29" idx="2"/>
        </xdr:cNvCxnSpPr>
      </xdr:nvCxnSpPr>
      <xdr:spPr>
        <a:xfrm>
          <a:off x="12989092" y="2897605"/>
          <a:ext cx="25066" cy="381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531396</xdr:colOff>
      <xdr:row>3</xdr:row>
      <xdr:rowOff>10026</xdr:rowOff>
    </xdr:from>
    <xdr:to>
      <xdr:col>12</xdr:col>
      <xdr:colOff>140369</xdr:colOff>
      <xdr:row>10</xdr:row>
      <xdr:rowOff>120316</xdr:rowOff>
    </xdr:to>
    <xdr:sp macro="" textlink="">
      <xdr:nvSpPr>
        <xdr:cNvPr id="48" name="ZoneTexte 47"/>
        <xdr:cNvSpPr txBox="1"/>
      </xdr:nvSpPr>
      <xdr:spPr>
        <a:xfrm>
          <a:off x="10066422" y="1052763"/>
          <a:ext cx="1664368" cy="18448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lang="fr-FR" sz="1100" b="1"/>
            <a:t>Etape 3: </a:t>
          </a:r>
          <a:r>
            <a:rPr lang="fr-FR" sz="1100" b="0"/>
            <a:t>A l'aide du menu déroulant, indiquer le type de document disponible.</a:t>
          </a:r>
        </a:p>
        <a:p>
          <a:r>
            <a:rPr lang="fr-FR" sz="1100" b="0"/>
            <a:t>Cliquer sur l'intitulé de la variable stratégique pour prendre connaissance des documents communs CGE/CPU </a:t>
          </a:r>
        </a:p>
      </xdr:txBody>
    </xdr:sp>
    <xdr:clientData/>
  </xdr:twoCellAnchor>
  <xdr:twoCellAnchor>
    <xdr:from>
      <xdr:col>11</xdr:col>
      <xdr:colOff>581527</xdr:colOff>
      <xdr:row>10</xdr:row>
      <xdr:rowOff>120316</xdr:rowOff>
    </xdr:from>
    <xdr:to>
      <xdr:col>11</xdr:col>
      <xdr:colOff>591554</xdr:colOff>
      <xdr:row>12</xdr:row>
      <xdr:rowOff>130343</xdr:rowOff>
    </xdr:to>
    <xdr:cxnSp macro="">
      <xdr:nvCxnSpPr>
        <xdr:cNvPr id="49" name="Connecteur droit avec flèche 48"/>
        <xdr:cNvCxnSpPr>
          <a:stCxn id="48" idx="2"/>
        </xdr:cNvCxnSpPr>
      </xdr:nvCxnSpPr>
      <xdr:spPr>
        <a:xfrm>
          <a:off x="10898606" y="2897605"/>
          <a:ext cx="10027" cy="3910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491292</xdr:colOff>
      <xdr:row>2</xdr:row>
      <xdr:rowOff>280736</xdr:rowOff>
    </xdr:from>
    <xdr:to>
      <xdr:col>8</xdr:col>
      <xdr:colOff>103189</xdr:colOff>
      <xdr:row>10</xdr:row>
      <xdr:rowOff>110290</xdr:rowOff>
    </xdr:to>
    <xdr:sp macro="" textlink="">
      <xdr:nvSpPr>
        <xdr:cNvPr id="54" name="ZoneTexte 53"/>
        <xdr:cNvSpPr txBox="1"/>
      </xdr:nvSpPr>
      <xdr:spPr>
        <a:xfrm>
          <a:off x="7333417" y="1026861"/>
          <a:ext cx="1215272" cy="18774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lang="fr-FR" sz="1100" b="1"/>
            <a:t>Etape 2: </a:t>
          </a:r>
          <a:r>
            <a:rPr lang="fr-FR" sz="1100" b="0"/>
            <a:t>à l'aide du menu déroulant indiquer si "concerné/non concerné" (cf référentiel DD&amp;RS)</a:t>
          </a:r>
          <a:endParaRPr lang="fr-FR" sz="900" b="0"/>
        </a:p>
      </xdr:txBody>
    </xdr:sp>
    <xdr:clientData/>
  </xdr:twoCellAnchor>
  <xdr:twoCellAnchor>
    <xdr:from>
      <xdr:col>5</xdr:col>
      <xdr:colOff>40107</xdr:colOff>
      <xdr:row>2</xdr:row>
      <xdr:rowOff>280737</xdr:rowOff>
    </xdr:from>
    <xdr:to>
      <xdr:col>6</xdr:col>
      <xdr:colOff>420688</xdr:colOff>
      <xdr:row>10</xdr:row>
      <xdr:rowOff>109441</xdr:rowOff>
    </xdr:to>
    <xdr:sp macro="" textlink="">
      <xdr:nvSpPr>
        <xdr:cNvPr id="55" name="ZoneTexte 54"/>
        <xdr:cNvSpPr txBox="1"/>
      </xdr:nvSpPr>
      <xdr:spPr>
        <a:xfrm>
          <a:off x="5953545" y="1026862"/>
          <a:ext cx="1309268" cy="18765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lang="fr-FR" sz="1100" b="1"/>
            <a:t>Etape 1: </a:t>
          </a:r>
          <a:r>
            <a:rPr lang="fr-FR" sz="1100" b="0"/>
            <a:t>Faire un copier coller de la colonne "note globale de l'établissement" de l'onglet synthèse établissement du référentiel DD&amp;RS de moins d'un an</a:t>
          </a:r>
        </a:p>
      </xdr:txBody>
    </xdr:sp>
    <xdr:clientData/>
  </xdr:twoCellAnchor>
  <xdr:twoCellAnchor>
    <xdr:from>
      <xdr:col>5</xdr:col>
      <xdr:colOff>511345</xdr:colOff>
      <xdr:row>10</xdr:row>
      <xdr:rowOff>109441</xdr:rowOff>
    </xdr:from>
    <xdr:to>
      <xdr:col>5</xdr:col>
      <xdr:colOff>694741</xdr:colOff>
      <xdr:row>12</xdr:row>
      <xdr:rowOff>130343</xdr:rowOff>
    </xdr:to>
    <xdr:cxnSp macro="">
      <xdr:nvCxnSpPr>
        <xdr:cNvPr id="88" name="Connecteur droit avec flèche 87"/>
        <xdr:cNvCxnSpPr>
          <a:stCxn id="55" idx="2"/>
        </xdr:cNvCxnSpPr>
      </xdr:nvCxnSpPr>
      <xdr:spPr>
        <a:xfrm flipH="1">
          <a:off x="6424783" y="2903441"/>
          <a:ext cx="183396" cy="3939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501318</xdr:colOff>
      <xdr:row>10</xdr:row>
      <xdr:rowOff>110290</xdr:rowOff>
    </xdr:from>
    <xdr:to>
      <xdr:col>7</xdr:col>
      <xdr:colOff>249615</xdr:colOff>
      <xdr:row>12</xdr:row>
      <xdr:rowOff>160422</xdr:rowOff>
    </xdr:to>
    <xdr:cxnSp macro="">
      <xdr:nvCxnSpPr>
        <xdr:cNvPr id="90" name="Connecteur droit avec flèche 89"/>
        <xdr:cNvCxnSpPr>
          <a:stCxn id="54" idx="2"/>
        </xdr:cNvCxnSpPr>
      </xdr:nvCxnSpPr>
      <xdr:spPr>
        <a:xfrm flipH="1">
          <a:off x="7343443" y="2904290"/>
          <a:ext cx="597610" cy="4231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2954188</xdr:colOff>
      <xdr:row>13</xdr:row>
      <xdr:rowOff>454096</xdr:rowOff>
    </xdr:from>
    <xdr:to>
      <xdr:col>24</xdr:col>
      <xdr:colOff>43374</xdr:colOff>
      <xdr:row>19</xdr:row>
      <xdr:rowOff>219282</xdr:rowOff>
    </xdr:to>
    <xdr:sp macro="" textlink="">
      <xdr:nvSpPr>
        <xdr:cNvPr id="93" name="Flèche vers le bas 92"/>
        <xdr:cNvSpPr/>
      </xdr:nvSpPr>
      <xdr:spPr>
        <a:xfrm rot="2161847">
          <a:off x="28390951" y="3802885"/>
          <a:ext cx="468055" cy="2191555"/>
        </a:xfrm>
        <a:prstGeom prst="downArrow">
          <a:avLst/>
        </a:prstGeom>
        <a:noFill/>
        <a:ln w="19050">
          <a:solidFill>
            <a:srgbClr val="00B0F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28</xdr:col>
      <xdr:colOff>123288</xdr:colOff>
      <xdr:row>13</xdr:row>
      <xdr:rowOff>65622</xdr:rowOff>
    </xdr:from>
    <xdr:to>
      <xdr:col>29</xdr:col>
      <xdr:colOff>596721</xdr:colOff>
      <xdr:row>19</xdr:row>
      <xdr:rowOff>279333</xdr:rowOff>
    </xdr:to>
    <xdr:sp macro="" textlink="">
      <xdr:nvSpPr>
        <xdr:cNvPr id="94" name="Flèche vers le bas 93"/>
        <xdr:cNvSpPr/>
      </xdr:nvSpPr>
      <xdr:spPr>
        <a:xfrm rot="19167458" flipH="1">
          <a:off x="37747038" y="3415247"/>
          <a:ext cx="608371" cy="2499711"/>
        </a:xfrm>
        <a:prstGeom prst="downArrow">
          <a:avLst/>
        </a:prstGeom>
        <a:noFill/>
        <a:ln w="19050">
          <a:solidFill>
            <a:srgbClr val="00B0F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25</xdr:col>
      <xdr:colOff>1764632</xdr:colOff>
      <xdr:row>13</xdr:row>
      <xdr:rowOff>300773</xdr:rowOff>
    </xdr:from>
    <xdr:to>
      <xdr:col>25</xdr:col>
      <xdr:colOff>2413000</xdr:colOff>
      <xdr:row>19</xdr:row>
      <xdr:rowOff>40105</xdr:rowOff>
    </xdr:to>
    <xdr:sp macro="" textlink="">
      <xdr:nvSpPr>
        <xdr:cNvPr id="95" name="Flèche vers le bas 94"/>
        <xdr:cNvSpPr/>
      </xdr:nvSpPr>
      <xdr:spPr>
        <a:xfrm>
          <a:off x="32141445" y="3650398"/>
          <a:ext cx="648368" cy="2025332"/>
        </a:xfrm>
        <a:prstGeom prst="downArrow">
          <a:avLst/>
        </a:prstGeom>
        <a:noFill/>
        <a:ln w="19050">
          <a:solidFill>
            <a:srgbClr val="00B0F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27</xdr:col>
      <xdr:colOff>1401274</xdr:colOff>
      <xdr:row>13</xdr:row>
      <xdr:rowOff>270694</xdr:rowOff>
    </xdr:from>
    <xdr:to>
      <xdr:col>27</xdr:col>
      <xdr:colOff>2000250</xdr:colOff>
      <xdr:row>19</xdr:row>
      <xdr:rowOff>10026</xdr:rowOff>
    </xdr:to>
    <xdr:sp macro="" textlink="">
      <xdr:nvSpPr>
        <xdr:cNvPr id="96" name="Flèche vers le bas 95"/>
        <xdr:cNvSpPr/>
      </xdr:nvSpPr>
      <xdr:spPr>
        <a:xfrm>
          <a:off x="35484899" y="3620319"/>
          <a:ext cx="598976" cy="2025332"/>
        </a:xfrm>
        <a:prstGeom prst="downArrow">
          <a:avLst/>
        </a:prstGeom>
        <a:noFill/>
        <a:ln w="19050">
          <a:solidFill>
            <a:srgbClr val="00B0F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20</xdr:col>
      <xdr:colOff>911979</xdr:colOff>
      <xdr:row>13</xdr:row>
      <xdr:rowOff>615368</xdr:rowOff>
    </xdr:from>
    <xdr:to>
      <xdr:col>20</xdr:col>
      <xdr:colOff>1112506</xdr:colOff>
      <xdr:row>14</xdr:row>
      <xdr:rowOff>204288</xdr:rowOff>
    </xdr:to>
    <xdr:sp macro="" textlink="">
      <xdr:nvSpPr>
        <xdr:cNvPr id="98" name="Flèche vers le bas 97"/>
        <xdr:cNvSpPr/>
      </xdr:nvSpPr>
      <xdr:spPr>
        <a:xfrm>
          <a:off x="25319792" y="3964993"/>
          <a:ext cx="200527" cy="335045"/>
        </a:xfrm>
        <a:prstGeom prst="down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23</xdr:col>
      <xdr:colOff>2407155</xdr:colOff>
      <xdr:row>13</xdr:row>
      <xdr:rowOff>160421</xdr:rowOff>
    </xdr:from>
    <xdr:to>
      <xdr:col>23</xdr:col>
      <xdr:colOff>2793167</xdr:colOff>
      <xdr:row>13</xdr:row>
      <xdr:rowOff>406067</xdr:rowOff>
    </xdr:to>
    <xdr:sp macro="" textlink="">
      <xdr:nvSpPr>
        <xdr:cNvPr id="99" name="Flèche vers le bas 98"/>
        <xdr:cNvSpPr/>
      </xdr:nvSpPr>
      <xdr:spPr>
        <a:xfrm rot="16200000">
          <a:off x="29155276" y="3439863"/>
          <a:ext cx="245646" cy="386012"/>
        </a:xfrm>
        <a:prstGeom prst="down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4</xdr:col>
      <xdr:colOff>170447</xdr:colOff>
      <xdr:row>20</xdr:row>
      <xdr:rowOff>20054</xdr:rowOff>
    </xdr:from>
    <xdr:to>
      <xdr:col>4</xdr:col>
      <xdr:colOff>4016374</xdr:colOff>
      <xdr:row>21</xdr:row>
      <xdr:rowOff>47625</xdr:rowOff>
    </xdr:to>
    <xdr:sp macro="" textlink="">
      <xdr:nvSpPr>
        <xdr:cNvPr id="34" name="ZoneTexte 33"/>
        <xdr:cNvSpPr txBox="1"/>
      </xdr:nvSpPr>
      <xdr:spPr>
        <a:xfrm>
          <a:off x="1980197" y="6401804"/>
          <a:ext cx="3845927" cy="9641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lang="fr-FR" sz="1100" b="1"/>
            <a:t>Aide: </a:t>
          </a:r>
          <a:r>
            <a:rPr lang="fr-FR" sz="1100" b="0"/>
            <a:t>Cliquer sur les liens hypertexte des variables stratégiques pour aller directement à l'onglet contenant:</a:t>
          </a:r>
        </a:p>
        <a:p>
          <a:r>
            <a:rPr lang="fr-FR" sz="1100" b="0"/>
            <a:t>- La réglementation et les objectifs des stratégies nationales: niveau 3</a:t>
          </a:r>
        </a:p>
        <a:p>
          <a:r>
            <a:rPr lang="fr-FR" sz="1100" b="0"/>
            <a:t>- Les documents et indicateurs communs CPU/CGE</a:t>
          </a:r>
        </a:p>
      </xdr:txBody>
    </xdr:sp>
    <xdr:clientData/>
  </xdr:twoCellAnchor>
  <xdr:twoCellAnchor editAs="oneCell">
    <xdr:from>
      <xdr:col>4</xdr:col>
      <xdr:colOff>142875</xdr:colOff>
      <xdr:row>1</xdr:row>
      <xdr:rowOff>142876</xdr:rowOff>
    </xdr:from>
    <xdr:to>
      <xdr:col>4</xdr:col>
      <xdr:colOff>1881188</xdr:colOff>
      <xdr:row>5</xdr:row>
      <xdr:rowOff>238126</xdr:rowOff>
    </xdr:to>
    <xdr:pic>
      <xdr:nvPicPr>
        <xdr:cNvPr id="35" name="Image 34" descr="D:\label reconnaissance DD\documents post test\charte graphique\labelDD&amp;RS_Edition2015.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52625" y="492126"/>
          <a:ext cx="1738313" cy="13970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11</xdr:row>
      <xdr:rowOff>0</xdr:rowOff>
    </xdr:from>
    <xdr:to>
      <xdr:col>6</xdr:col>
      <xdr:colOff>0</xdr:colOff>
      <xdr:row>11</xdr:row>
      <xdr:rowOff>12700</xdr:rowOff>
    </xdr:to>
    <xdr:cxnSp macro="">
      <xdr:nvCxnSpPr>
        <xdr:cNvPr id="3" name="Connecteur droit 2"/>
        <xdr:cNvCxnSpPr/>
      </xdr:nvCxnSpPr>
      <xdr:spPr>
        <a:xfrm>
          <a:off x="2984500" y="5842000"/>
          <a:ext cx="3060700" cy="12700"/>
        </a:xfrm>
        <a:prstGeom prst="line">
          <a:avLst/>
        </a:prstGeom>
        <a:ln>
          <a:solidFill>
            <a:schemeClr val="bg1">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14</xdr:row>
      <xdr:rowOff>0</xdr:rowOff>
    </xdr:from>
    <xdr:to>
      <xdr:col>6</xdr:col>
      <xdr:colOff>0</xdr:colOff>
      <xdr:row>14</xdr:row>
      <xdr:rowOff>12700</xdr:rowOff>
    </xdr:to>
    <xdr:cxnSp macro="">
      <xdr:nvCxnSpPr>
        <xdr:cNvPr id="4" name="Connecteur droit 3"/>
        <xdr:cNvCxnSpPr/>
      </xdr:nvCxnSpPr>
      <xdr:spPr>
        <a:xfrm>
          <a:off x="2984500" y="6921500"/>
          <a:ext cx="3060700" cy="12700"/>
        </a:xfrm>
        <a:prstGeom prst="line">
          <a:avLst/>
        </a:prstGeom>
        <a:ln>
          <a:solidFill>
            <a:schemeClr val="bg1">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345109</xdr:colOff>
      <xdr:row>8</xdr:row>
      <xdr:rowOff>151847</xdr:rowOff>
    </xdr:from>
    <xdr:to>
      <xdr:col>15</xdr:col>
      <xdr:colOff>510761</xdr:colOff>
      <xdr:row>30</xdr:row>
      <xdr:rowOff>179456</xdr:rowOff>
    </xdr:to>
    <xdr:pic>
      <xdr:nvPicPr>
        <xdr:cNvPr id="614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7937500" y="1918804"/>
          <a:ext cx="3961848" cy="4279348"/>
        </a:xfrm>
        <a:prstGeom prst="rect">
          <a:avLst/>
        </a:prstGeom>
        <a:noFill/>
        <a:ln w="25400">
          <a:solidFill>
            <a:schemeClr val="bg1">
              <a:lumMod val="50000"/>
            </a:schemeClr>
          </a:solidFill>
          <a:miter lim="800000"/>
          <a:headEnd/>
          <a:tailEnd type="none" w="med" len="med"/>
        </a:ln>
        <a:effectLst/>
      </xdr:spPr>
    </xdr:pic>
    <xdr:clientData/>
  </xdr:twoCellAnchor>
  <xdr:twoCellAnchor>
    <xdr:from>
      <xdr:col>4</xdr:col>
      <xdr:colOff>273435</xdr:colOff>
      <xdr:row>34</xdr:row>
      <xdr:rowOff>7979</xdr:rowOff>
    </xdr:from>
    <xdr:to>
      <xdr:col>4</xdr:col>
      <xdr:colOff>661875</xdr:colOff>
      <xdr:row>34</xdr:row>
      <xdr:rowOff>11352</xdr:rowOff>
    </xdr:to>
    <xdr:cxnSp macro="">
      <xdr:nvCxnSpPr>
        <xdr:cNvPr id="85" name="Connecteur droit avec flèche 84"/>
        <xdr:cNvCxnSpPr>
          <a:stCxn id="3076" idx="3"/>
        </xdr:cNvCxnSpPr>
      </xdr:nvCxnSpPr>
      <xdr:spPr>
        <a:xfrm>
          <a:off x="3310392" y="6799718"/>
          <a:ext cx="388440" cy="3373"/>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7</xdr:row>
      <xdr:rowOff>15363</xdr:rowOff>
    </xdr:from>
    <xdr:to>
      <xdr:col>24</xdr:col>
      <xdr:colOff>0</xdr:colOff>
      <xdr:row>97</xdr:row>
      <xdr:rowOff>55217</xdr:rowOff>
    </xdr:to>
    <xdr:cxnSp macro="">
      <xdr:nvCxnSpPr>
        <xdr:cNvPr id="97" name="Connecteur droit 96"/>
        <xdr:cNvCxnSpPr/>
      </xdr:nvCxnSpPr>
      <xdr:spPr>
        <a:xfrm>
          <a:off x="18221739" y="1589059"/>
          <a:ext cx="0" cy="17433332"/>
        </a:xfrm>
        <a:prstGeom prst="line">
          <a:avLst/>
        </a:prstGeom>
        <a:ln w="127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36302</xdr:colOff>
      <xdr:row>28</xdr:row>
      <xdr:rowOff>102923</xdr:rowOff>
    </xdr:from>
    <xdr:to>
      <xdr:col>22</xdr:col>
      <xdr:colOff>729442</xdr:colOff>
      <xdr:row>48</xdr:row>
      <xdr:rowOff>84476</xdr:rowOff>
    </xdr:to>
    <xdr:pic>
      <xdr:nvPicPr>
        <xdr:cNvPr id="4100"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13702606" y="5735097"/>
          <a:ext cx="3730097" cy="3846770"/>
        </a:xfrm>
        <a:prstGeom prst="rect">
          <a:avLst/>
        </a:prstGeom>
        <a:noFill/>
        <a:ln w="1">
          <a:solidFill>
            <a:schemeClr val="tx1"/>
          </a:solidFill>
          <a:miter lim="800000"/>
          <a:headEnd/>
          <a:tailEnd type="none" w="med" len="med"/>
        </a:ln>
        <a:effectLst/>
      </xdr:spPr>
    </xdr:pic>
    <xdr:clientData/>
  </xdr:twoCellAnchor>
  <xdr:twoCellAnchor>
    <xdr:from>
      <xdr:col>25</xdr:col>
      <xdr:colOff>59255</xdr:colOff>
      <xdr:row>33</xdr:row>
      <xdr:rowOff>12658</xdr:rowOff>
    </xdr:from>
    <xdr:to>
      <xdr:col>31</xdr:col>
      <xdr:colOff>351266</xdr:colOff>
      <xdr:row>41</xdr:row>
      <xdr:rowOff>48871</xdr:rowOff>
    </xdr:to>
    <xdr:grpSp>
      <xdr:nvGrpSpPr>
        <xdr:cNvPr id="60" name="Groupe 59"/>
        <xdr:cNvGrpSpPr/>
      </xdr:nvGrpSpPr>
      <xdr:grpSpPr>
        <a:xfrm>
          <a:off x="19225414" y="6378146"/>
          <a:ext cx="4891889" cy="1523042"/>
          <a:chOff x="12192000" y="4619625"/>
          <a:chExt cx="4867275" cy="1314450"/>
        </a:xfrm>
      </xdr:grpSpPr>
      <xdr:pic>
        <xdr:nvPicPr>
          <xdr:cNvPr id="4103" name="Picture 7"/>
          <xdr:cNvPicPr>
            <a:picLocks noChangeAspect="1" noChangeArrowheads="1"/>
          </xdr:cNvPicPr>
        </xdr:nvPicPr>
        <xdr:blipFill>
          <a:blip xmlns:r="http://schemas.openxmlformats.org/officeDocument/2006/relationships" r:embed="rId3" cstate="print"/>
          <a:srcRect/>
          <a:stretch>
            <a:fillRect/>
          </a:stretch>
        </xdr:blipFill>
        <xdr:spPr bwMode="auto">
          <a:xfrm>
            <a:off x="12449175" y="5534025"/>
            <a:ext cx="4610100" cy="400050"/>
          </a:xfrm>
          <a:prstGeom prst="rect">
            <a:avLst/>
          </a:prstGeom>
          <a:noFill/>
          <a:ln w="1">
            <a:solidFill>
              <a:schemeClr val="tx1"/>
            </a:solidFill>
            <a:miter lim="800000"/>
            <a:headEnd/>
            <a:tailEnd type="none" w="med" len="med"/>
          </a:ln>
          <a:effectLst/>
        </xdr:spPr>
      </xdr:pic>
      <xdr:pic>
        <xdr:nvPicPr>
          <xdr:cNvPr id="4104" name="Picture 8"/>
          <xdr:cNvPicPr>
            <a:picLocks noChangeAspect="1" noChangeArrowheads="1"/>
          </xdr:cNvPicPr>
        </xdr:nvPicPr>
        <xdr:blipFill>
          <a:blip xmlns:r="http://schemas.openxmlformats.org/officeDocument/2006/relationships" r:embed="rId4" cstate="print"/>
          <a:srcRect/>
          <a:stretch>
            <a:fillRect/>
          </a:stretch>
        </xdr:blipFill>
        <xdr:spPr bwMode="auto">
          <a:xfrm>
            <a:off x="12439650" y="5133975"/>
            <a:ext cx="3295650" cy="361950"/>
          </a:xfrm>
          <a:prstGeom prst="rect">
            <a:avLst/>
          </a:prstGeom>
          <a:noFill/>
          <a:ln w="1">
            <a:solidFill>
              <a:schemeClr val="tx1"/>
            </a:solidFill>
            <a:miter lim="800000"/>
            <a:headEnd/>
            <a:tailEnd type="none" w="med" len="med"/>
          </a:ln>
          <a:effectLst/>
        </xdr:spPr>
      </xdr:pic>
      <xdr:pic>
        <xdr:nvPicPr>
          <xdr:cNvPr id="4105" name="Picture 9"/>
          <xdr:cNvPicPr>
            <a:picLocks noChangeAspect="1" noChangeArrowheads="1"/>
          </xdr:cNvPicPr>
        </xdr:nvPicPr>
        <xdr:blipFill>
          <a:blip xmlns:r="http://schemas.openxmlformats.org/officeDocument/2006/relationships" r:embed="rId5" cstate="print"/>
          <a:srcRect/>
          <a:stretch>
            <a:fillRect/>
          </a:stretch>
        </xdr:blipFill>
        <xdr:spPr bwMode="auto">
          <a:xfrm>
            <a:off x="12192000" y="4619625"/>
            <a:ext cx="2695575" cy="428625"/>
          </a:xfrm>
          <a:prstGeom prst="rect">
            <a:avLst/>
          </a:prstGeom>
          <a:noFill/>
          <a:ln w="15875">
            <a:solidFill>
              <a:schemeClr val="tx1"/>
            </a:solidFill>
            <a:miter lim="800000"/>
            <a:headEnd/>
            <a:tailEnd type="none" w="med" len="med"/>
          </a:ln>
          <a:effectLst/>
        </xdr:spPr>
      </xdr:pic>
    </xdr:grpSp>
    <xdr:clientData/>
  </xdr:twoCellAnchor>
  <xdr:twoCellAnchor>
    <xdr:from>
      <xdr:col>19</xdr:col>
      <xdr:colOff>197884</xdr:colOff>
      <xdr:row>40</xdr:row>
      <xdr:rowOff>1347</xdr:rowOff>
    </xdr:from>
    <xdr:to>
      <xdr:col>25</xdr:col>
      <xdr:colOff>315382</xdr:colOff>
      <xdr:row>42</xdr:row>
      <xdr:rowOff>169545</xdr:rowOff>
    </xdr:to>
    <xdr:cxnSp macro="">
      <xdr:nvCxnSpPr>
        <xdr:cNvPr id="27" name="Connecteur droit avec flèche 26"/>
        <xdr:cNvCxnSpPr>
          <a:endCxn id="4103" idx="1"/>
        </xdr:cNvCxnSpPr>
      </xdr:nvCxnSpPr>
      <xdr:spPr>
        <a:xfrm flipV="1">
          <a:off x="14623427" y="7952651"/>
          <a:ext cx="4672933" cy="554720"/>
        </a:xfrm>
        <a:prstGeom prst="straightConnector1">
          <a:avLst/>
        </a:prstGeom>
        <a:ln w="12700">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121957</xdr:colOff>
      <xdr:row>34</xdr:row>
      <xdr:rowOff>77381</xdr:rowOff>
    </xdr:from>
    <xdr:to>
      <xdr:col>25</xdr:col>
      <xdr:colOff>59255</xdr:colOff>
      <xdr:row>39</xdr:row>
      <xdr:rowOff>156635</xdr:rowOff>
    </xdr:to>
    <xdr:cxnSp macro="">
      <xdr:nvCxnSpPr>
        <xdr:cNvPr id="29" name="Connecteur droit avec flèche 28"/>
        <xdr:cNvCxnSpPr>
          <a:endCxn id="4105" idx="1"/>
        </xdr:cNvCxnSpPr>
      </xdr:nvCxnSpPr>
      <xdr:spPr>
        <a:xfrm flipV="1">
          <a:off x="14547500" y="6869120"/>
          <a:ext cx="4492733" cy="1045558"/>
        </a:xfrm>
        <a:prstGeom prst="straightConnector1">
          <a:avLst/>
        </a:prstGeom>
        <a:ln w="12700">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167513</xdr:colOff>
      <xdr:row>37</xdr:row>
      <xdr:rowOff>76629</xdr:rowOff>
    </xdr:from>
    <xdr:to>
      <xdr:col>25</xdr:col>
      <xdr:colOff>305896</xdr:colOff>
      <xdr:row>41</xdr:row>
      <xdr:rowOff>56901</xdr:rowOff>
    </xdr:to>
    <xdr:cxnSp macro="">
      <xdr:nvCxnSpPr>
        <xdr:cNvPr id="32" name="Connecteur droit avec flèche 31"/>
        <xdr:cNvCxnSpPr>
          <a:endCxn id="4104" idx="1"/>
        </xdr:cNvCxnSpPr>
      </xdr:nvCxnSpPr>
      <xdr:spPr>
        <a:xfrm flipV="1">
          <a:off x="14593056" y="7448151"/>
          <a:ext cx="4693818" cy="753315"/>
        </a:xfrm>
        <a:prstGeom prst="straightConnector1">
          <a:avLst/>
        </a:prstGeom>
        <a:ln w="12700">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50638</xdr:colOff>
      <xdr:row>48</xdr:row>
      <xdr:rowOff>114804</xdr:rowOff>
    </xdr:from>
    <xdr:to>
      <xdr:col>28</xdr:col>
      <xdr:colOff>71919</xdr:colOff>
      <xdr:row>67</xdr:row>
      <xdr:rowOff>137734</xdr:rowOff>
    </xdr:to>
    <xdr:pic>
      <xdr:nvPicPr>
        <xdr:cNvPr id="4106" name="Picture 10"/>
        <xdr:cNvPicPr>
          <a:picLocks noChangeAspect="1" noChangeArrowheads="1"/>
        </xdr:cNvPicPr>
      </xdr:nvPicPr>
      <xdr:blipFill>
        <a:blip xmlns:r="http://schemas.openxmlformats.org/officeDocument/2006/relationships" r:embed="rId6" cstate="print"/>
        <a:srcRect/>
        <a:stretch>
          <a:fillRect/>
        </a:stretch>
      </xdr:blipFill>
      <xdr:spPr bwMode="auto">
        <a:xfrm>
          <a:off x="19031616" y="9612195"/>
          <a:ext cx="2298999" cy="3694887"/>
        </a:xfrm>
        <a:prstGeom prst="rect">
          <a:avLst/>
        </a:prstGeom>
        <a:noFill/>
        <a:ln w="1">
          <a:solidFill>
            <a:schemeClr val="accent1">
              <a:shade val="50000"/>
            </a:schemeClr>
          </a:solidFill>
          <a:miter lim="800000"/>
          <a:headEnd/>
          <a:tailEnd type="none" w="med" len="med"/>
        </a:ln>
        <a:effectLst/>
      </xdr:spPr>
    </xdr:pic>
    <xdr:clientData/>
  </xdr:twoCellAnchor>
  <xdr:twoCellAnchor>
    <xdr:from>
      <xdr:col>23</xdr:col>
      <xdr:colOff>6073</xdr:colOff>
      <xdr:row>58</xdr:row>
      <xdr:rowOff>29639</xdr:rowOff>
    </xdr:from>
    <xdr:to>
      <xdr:col>25</xdr:col>
      <xdr:colOff>50638</xdr:colOff>
      <xdr:row>58</xdr:row>
      <xdr:rowOff>172831</xdr:rowOff>
    </xdr:to>
    <xdr:cxnSp macro="">
      <xdr:nvCxnSpPr>
        <xdr:cNvPr id="36" name="Connecteur droit avec flèche 35"/>
        <xdr:cNvCxnSpPr>
          <a:stCxn id="4098" idx="3"/>
          <a:endCxn id="4106" idx="1"/>
        </xdr:cNvCxnSpPr>
      </xdr:nvCxnSpPr>
      <xdr:spPr>
        <a:xfrm flipV="1">
          <a:off x="17468573" y="11459639"/>
          <a:ext cx="1563043" cy="143192"/>
        </a:xfrm>
        <a:prstGeom prst="straightConnector1">
          <a:avLst/>
        </a:prstGeom>
        <a:ln w="127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30</xdr:row>
      <xdr:rowOff>98783</xdr:rowOff>
    </xdr:from>
    <xdr:to>
      <xdr:col>4</xdr:col>
      <xdr:colOff>273435</xdr:colOff>
      <xdr:row>37</xdr:row>
      <xdr:rowOff>110435</xdr:rowOff>
    </xdr:to>
    <xdr:pic>
      <xdr:nvPicPr>
        <xdr:cNvPr id="3076" name="Picture 4"/>
        <xdr:cNvPicPr>
          <a:picLocks noChangeAspect="1" noChangeArrowheads="1"/>
        </xdr:cNvPicPr>
      </xdr:nvPicPr>
      <xdr:blipFill>
        <a:blip xmlns:r="http://schemas.openxmlformats.org/officeDocument/2006/relationships" r:embed="rId7" cstate="print"/>
        <a:srcRect/>
        <a:stretch>
          <a:fillRect/>
        </a:stretch>
      </xdr:blipFill>
      <xdr:spPr bwMode="auto">
        <a:xfrm>
          <a:off x="0" y="6117479"/>
          <a:ext cx="3310392" cy="1364478"/>
        </a:xfrm>
        <a:prstGeom prst="rect">
          <a:avLst/>
        </a:prstGeom>
        <a:noFill/>
        <a:ln w="31750">
          <a:solidFill>
            <a:schemeClr val="bg1">
              <a:lumMod val="50000"/>
            </a:schemeClr>
          </a:solidFill>
          <a:miter lim="800000"/>
          <a:headEnd/>
          <a:tailEnd type="none" w="med" len="med"/>
        </a:ln>
        <a:effectLst/>
      </xdr:spPr>
    </xdr:pic>
    <xdr:clientData/>
  </xdr:twoCellAnchor>
  <xdr:twoCellAnchor>
    <xdr:from>
      <xdr:col>25</xdr:col>
      <xdr:colOff>179453</xdr:colOff>
      <xdr:row>69</xdr:row>
      <xdr:rowOff>182147</xdr:rowOff>
    </xdr:from>
    <xdr:to>
      <xdr:col>30</xdr:col>
      <xdr:colOff>512961</xdr:colOff>
      <xdr:row>78</xdr:row>
      <xdr:rowOff>13805</xdr:rowOff>
    </xdr:to>
    <xdr:sp macro="" textlink="">
      <xdr:nvSpPr>
        <xdr:cNvPr id="101" name="ZoneTexte 100"/>
        <xdr:cNvSpPr txBox="1"/>
      </xdr:nvSpPr>
      <xdr:spPr>
        <a:xfrm>
          <a:off x="19160431" y="13738017"/>
          <a:ext cx="4129704" cy="15710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lang="fr-FR" sz="1200" b="1" u="sng"/>
            <a:t>Document spécifique Navigation__documentaire_indicateurs</a:t>
          </a:r>
          <a:r>
            <a:rPr lang="fr-FR" sz="1200"/>
            <a:t>: </a:t>
          </a:r>
          <a:r>
            <a:rPr lang="fr-FR" sz="1200" baseline="0"/>
            <a:t> facilite la navigation dans l'arborescence documentaire variable par variable à l'aide de liens hypertexte - Il rappelle les niveaux d'autoévaluation des variables et contient les indicateurs correspondants. </a:t>
          </a:r>
          <a:endParaRPr lang="fr-FR" sz="1200"/>
        </a:p>
      </xdr:txBody>
    </xdr:sp>
    <xdr:clientData/>
  </xdr:twoCellAnchor>
  <xdr:twoCellAnchor>
    <xdr:from>
      <xdr:col>13</xdr:col>
      <xdr:colOff>524565</xdr:colOff>
      <xdr:row>18</xdr:row>
      <xdr:rowOff>34511</xdr:rowOff>
    </xdr:from>
    <xdr:to>
      <xdr:col>25</xdr:col>
      <xdr:colOff>334957</xdr:colOff>
      <xdr:row>18</xdr:row>
      <xdr:rowOff>41413</xdr:rowOff>
    </xdr:to>
    <xdr:cxnSp macro="">
      <xdr:nvCxnSpPr>
        <xdr:cNvPr id="51" name="Connecteur droit avec flèche 50"/>
        <xdr:cNvCxnSpPr>
          <a:endCxn id="6147" idx="1"/>
        </xdr:cNvCxnSpPr>
      </xdr:nvCxnSpPr>
      <xdr:spPr>
        <a:xfrm flipV="1">
          <a:off x="10394674" y="3734076"/>
          <a:ext cx="8921261" cy="6902"/>
        </a:xfrm>
        <a:prstGeom prst="straightConnector1">
          <a:avLst/>
        </a:prstGeom>
        <a:ln w="127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18</xdr:col>
      <xdr:colOff>146187</xdr:colOff>
      <xdr:row>54</xdr:row>
      <xdr:rowOff>123825</xdr:rowOff>
    </xdr:from>
    <xdr:to>
      <xdr:col>23</xdr:col>
      <xdr:colOff>6073</xdr:colOff>
      <xdr:row>63</xdr:row>
      <xdr:rowOff>28576</xdr:rowOff>
    </xdr:to>
    <xdr:pic>
      <xdr:nvPicPr>
        <xdr:cNvPr id="4098" name="Picture 2"/>
        <xdr:cNvPicPr>
          <a:picLocks noChangeAspect="1" noChangeArrowheads="1"/>
        </xdr:cNvPicPr>
      </xdr:nvPicPr>
      <xdr:blipFill>
        <a:blip xmlns:r="http://schemas.openxmlformats.org/officeDocument/2006/relationships" r:embed="rId8" cstate="print"/>
        <a:srcRect/>
        <a:stretch>
          <a:fillRect/>
        </a:stretch>
      </xdr:blipFill>
      <xdr:spPr bwMode="auto">
        <a:xfrm>
          <a:off x="13812491" y="10780782"/>
          <a:ext cx="3656082" cy="1644098"/>
        </a:xfrm>
        <a:prstGeom prst="rect">
          <a:avLst/>
        </a:prstGeom>
        <a:noFill/>
        <a:ln w="12700">
          <a:solidFill>
            <a:schemeClr val="bg1">
              <a:lumMod val="50000"/>
            </a:schemeClr>
          </a:solidFill>
          <a:prstDash val="sysDash"/>
          <a:miter lim="800000"/>
          <a:headEnd/>
          <a:tailEnd type="none" w="med" len="med"/>
        </a:ln>
        <a:effectLst/>
      </xdr:spPr>
    </xdr:pic>
    <xdr:clientData/>
  </xdr:twoCellAnchor>
  <xdr:twoCellAnchor editAs="oneCell">
    <xdr:from>
      <xdr:col>25</xdr:col>
      <xdr:colOff>334957</xdr:colOff>
      <xdr:row>10</xdr:row>
      <xdr:rowOff>138044</xdr:rowOff>
    </xdr:from>
    <xdr:to>
      <xdr:col>27</xdr:col>
      <xdr:colOff>670340</xdr:colOff>
      <xdr:row>25</xdr:row>
      <xdr:rowOff>124239</xdr:rowOff>
    </xdr:to>
    <xdr:pic>
      <xdr:nvPicPr>
        <xdr:cNvPr id="6147" name="Picture 3"/>
        <xdr:cNvPicPr>
          <a:picLocks noChangeAspect="1" noChangeArrowheads="1"/>
        </xdr:cNvPicPr>
      </xdr:nvPicPr>
      <xdr:blipFill>
        <a:blip xmlns:r="http://schemas.openxmlformats.org/officeDocument/2006/relationships" r:embed="rId9" cstate="print"/>
        <a:srcRect/>
        <a:stretch>
          <a:fillRect/>
        </a:stretch>
      </xdr:blipFill>
      <xdr:spPr bwMode="auto">
        <a:xfrm>
          <a:off x="19315935" y="2291522"/>
          <a:ext cx="1853862" cy="2885108"/>
        </a:xfrm>
        <a:prstGeom prst="rect">
          <a:avLst/>
        </a:prstGeom>
        <a:noFill/>
        <a:ln w="1">
          <a:solidFill>
            <a:srgbClr val="002060"/>
          </a:solidFill>
          <a:miter lim="800000"/>
          <a:headEnd/>
          <a:tailEnd type="none" w="med" len="med"/>
        </a:ln>
        <a:effectLst/>
      </xdr:spPr>
    </xdr:pic>
    <xdr:clientData/>
  </xdr:twoCellAnchor>
  <xdr:twoCellAnchor editAs="oneCell">
    <xdr:from>
      <xdr:col>7</xdr:col>
      <xdr:colOff>207060</xdr:colOff>
      <xdr:row>49</xdr:row>
      <xdr:rowOff>165651</xdr:rowOff>
    </xdr:from>
    <xdr:to>
      <xdr:col>12</xdr:col>
      <xdr:colOff>151847</xdr:colOff>
      <xdr:row>71</xdr:row>
      <xdr:rowOff>179455</xdr:rowOff>
    </xdr:to>
    <xdr:pic>
      <xdr:nvPicPr>
        <xdr:cNvPr id="5121" name="Picture 1"/>
        <xdr:cNvPicPr>
          <a:picLocks noChangeAspect="1" noChangeArrowheads="1"/>
        </xdr:cNvPicPr>
      </xdr:nvPicPr>
      <xdr:blipFill>
        <a:blip xmlns:r="http://schemas.openxmlformats.org/officeDocument/2006/relationships" r:embed="rId10" cstate="print"/>
        <a:srcRect/>
        <a:stretch>
          <a:fillRect/>
        </a:stretch>
      </xdr:blipFill>
      <xdr:spPr bwMode="auto">
        <a:xfrm>
          <a:off x="5521734" y="9856303"/>
          <a:ext cx="3740983" cy="4265543"/>
        </a:xfrm>
        <a:prstGeom prst="rect">
          <a:avLst/>
        </a:prstGeom>
        <a:noFill/>
        <a:ln w="25400">
          <a:solidFill>
            <a:schemeClr val="bg1">
              <a:lumMod val="50000"/>
            </a:schemeClr>
          </a:solidFill>
          <a:miter lim="800000"/>
          <a:headEnd/>
          <a:tailEnd type="none" w="med" len="med"/>
        </a:ln>
        <a:effectLst/>
      </xdr:spPr>
    </xdr:pic>
    <xdr:clientData/>
  </xdr:twoCellAnchor>
  <xdr:twoCellAnchor>
    <xdr:from>
      <xdr:col>9</xdr:col>
      <xdr:colOff>276087</xdr:colOff>
      <xdr:row>57</xdr:row>
      <xdr:rowOff>27609</xdr:rowOff>
    </xdr:from>
    <xdr:to>
      <xdr:col>18</xdr:col>
      <xdr:colOff>146187</xdr:colOff>
      <xdr:row>58</xdr:row>
      <xdr:rowOff>172831</xdr:rowOff>
    </xdr:to>
    <xdr:cxnSp macro="">
      <xdr:nvCxnSpPr>
        <xdr:cNvPr id="13" name="Connecteur droit avec flèche 12"/>
        <xdr:cNvCxnSpPr>
          <a:endCxn id="4098" idx="1"/>
        </xdr:cNvCxnSpPr>
      </xdr:nvCxnSpPr>
      <xdr:spPr>
        <a:xfrm>
          <a:off x="7109239" y="11264348"/>
          <a:ext cx="6703252" cy="338483"/>
        </a:xfrm>
        <a:prstGeom prst="straightConnector1">
          <a:avLst/>
        </a:prstGeom>
        <a:ln w="254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303688</xdr:colOff>
      <xdr:row>39</xdr:row>
      <xdr:rowOff>151849</xdr:rowOff>
    </xdr:from>
    <xdr:to>
      <xdr:col>16</xdr:col>
      <xdr:colOff>446563</xdr:colOff>
      <xdr:row>51</xdr:row>
      <xdr:rowOff>180976</xdr:rowOff>
    </xdr:to>
    <xdr:pic>
      <xdr:nvPicPr>
        <xdr:cNvPr id="5122" name="Picture 2"/>
        <xdr:cNvPicPr>
          <a:picLocks noChangeAspect="1" noChangeArrowheads="1"/>
        </xdr:cNvPicPr>
      </xdr:nvPicPr>
      <xdr:blipFill>
        <a:blip xmlns:r="http://schemas.openxmlformats.org/officeDocument/2006/relationships" r:embed="rId11" cstate="print"/>
        <a:srcRect/>
        <a:stretch>
          <a:fillRect/>
        </a:stretch>
      </xdr:blipFill>
      <xdr:spPr bwMode="auto">
        <a:xfrm>
          <a:off x="9414558" y="7909892"/>
          <a:ext cx="3179831" cy="2348258"/>
        </a:xfrm>
        <a:prstGeom prst="rect">
          <a:avLst/>
        </a:prstGeom>
        <a:noFill/>
        <a:ln w="25400">
          <a:solidFill>
            <a:schemeClr val="bg1">
              <a:lumMod val="50000"/>
            </a:schemeClr>
          </a:solidFill>
          <a:miter lim="800000"/>
          <a:headEnd/>
          <a:tailEnd type="none" w="med" len="med"/>
        </a:ln>
        <a:effectLst/>
      </xdr:spPr>
    </xdr:pic>
    <xdr:clientData/>
  </xdr:twoCellAnchor>
  <xdr:twoCellAnchor>
    <xdr:from>
      <xdr:col>9</xdr:col>
      <xdr:colOff>565978</xdr:colOff>
      <xdr:row>45</xdr:row>
      <xdr:rowOff>166412</xdr:rowOff>
    </xdr:from>
    <xdr:to>
      <xdr:col>12</xdr:col>
      <xdr:colOff>303688</xdr:colOff>
      <xdr:row>53</xdr:row>
      <xdr:rowOff>0</xdr:rowOff>
    </xdr:to>
    <xdr:cxnSp macro="">
      <xdr:nvCxnSpPr>
        <xdr:cNvPr id="48" name="Connecteur droit avec flèche 47"/>
        <xdr:cNvCxnSpPr>
          <a:endCxn id="5122" idx="1"/>
        </xdr:cNvCxnSpPr>
      </xdr:nvCxnSpPr>
      <xdr:spPr>
        <a:xfrm flipV="1">
          <a:off x="7399130" y="9084021"/>
          <a:ext cx="2015428" cy="1379675"/>
        </a:xfrm>
        <a:prstGeom prst="straightConnector1">
          <a:avLst/>
        </a:prstGeom>
        <a:ln w="254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593587</xdr:colOff>
      <xdr:row>38</xdr:row>
      <xdr:rowOff>93699</xdr:rowOff>
    </xdr:from>
    <xdr:to>
      <xdr:col>18</xdr:col>
      <xdr:colOff>36302</xdr:colOff>
      <xdr:row>43</xdr:row>
      <xdr:rowOff>96630</xdr:rowOff>
    </xdr:to>
    <xdr:cxnSp macro="">
      <xdr:nvCxnSpPr>
        <xdr:cNvPr id="52" name="Connecteur droit avec flèche 51"/>
        <xdr:cNvCxnSpPr>
          <a:endCxn id="4100" idx="1"/>
        </xdr:cNvCxnSpPr>
      </xdr:nvCxnSpPr>
      <xdr:spPr>
        <a:xfrm flipV="1">
          <a:off x="11982174" y="7658482"/>
          <a:ext cx="1720432" cy="969235"/>
        </a:xfrm>
        <a:prstGeom prst="straightConnector1">
          <a:avLst/>
        </a:prstGeom>
        <a:ln w="254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55217</xdr:colOff>
      <xdr:row>68</xdr:row>
      <xdr:rowOff>55217</xdr:rowOff>
    </xdr:from>
    <xdr:to>
      <xdr:col>25</xdr:col>
      <xdr:colOff>179442</xdr:colOff>
      <xdr:row>85</xdr:row>
      <xdr:rowOff>51559</xdr:rowOff>
    </xdr:to>
    <xdr:cxnSp macro="">
      <xdr:nvCxnSpPr>
        <xdr:cNvPr id="42" name="Connecteur droit avec flèche 41"/>
        <xdr:cNvCxnSpPr>
          <a:endCxn id="5124" idx="1"/>
        </xdr:cNvCxnSpPr>
      </xdr:nvCxnSpPr>
      <xdr:spPr>
        <a:xfrm>
          <a:off x="9166087" y="13417826"/>
          <a:ext cx="9994333" cy="3406016"/>
        </a:xfrm>
        <a:prstGeom prst="straightConnector1">
          <a:avLst/>
        </a:prstGeom>
        <a:ln w="127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193261</xdr:colOff>
      <xdr:row>64</xdr:row>
      <xdr:rowOff>82826</xdr:rowOff>
    </xdr:from>
    <xdr:to>
      <xdr:col>24</xdr:col>
      <xdr:colOff>552172</xdr:colOff>
      <xdr:row>98</xdr:row>
      <xdr:rowOff>165966</xdr:rowOff>
    </xdr:to>
    <xdr:cxnSp macro="">
      <xdr:nvCxnSpPr>
        <xdr:cNvPr id="58" name="Connecteur droit avec flèche 57"/>
        <xdr:cNvCxnSpPr>
          <a:endCxn id="46" idx="1"/>
        </xdr:cNvCxnSpPr>
      </xdr:nvCxnSpPr>
      <xdr:spPr>
        <a:xfrm>
          <a:off x="8544891" y="12672391"/>
          <a:ext cx="10229020" cy="6654010"/>
        </a:xfrm>
        <a:prstGeom prst="straightConnector1">
          <a:avLst/>
        </a:prstGeom>
        <a:ln w="127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317500</xdr:colOff>
      <xdr:row>60</xdr:row>
      <xdr:rowOff>138043</xdr:rowOff>
    </xdr:from>
    <xdr:to>
      <xdr:col>23</xdr:col>
      <xdr:colOff>386522</xdr:colOff>
      <xdr:row>76</xdr:row>
      <xdr:rowOff>158749</xdr:rowOff>
    </xdr:to>
    <xdr:cxnSp macro="">
      <xdr:nvCxnSpPr>
        <xdr:cNvPr id="99" name="Connecteur droit avec flèche 98"/>
        <xdr:cNvCxnSpPr>
          <a:endCxn id="92" idx="1"/>
        </xdr:cNvCxnSpPr>
      </xdr:nvCxnSpPr>
      <xdr:spPr>
        <a:xfrm>
          <a:off x="8669130" y="11954565"/>
          <a:ext cx="9179892" cy="3112880"/>
        </a:xfrm>
        <a:prstGeom prst="straightConnector1">
          <a:avLst/>
        </a:prstGeom>
        <a:ln w="127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662609</xdr:colOff>
      <xdr:row>30</xdr:row>
      <xdr:rowOff>13805</xdr:rowOff>
    </xdr:from>
    <xdr:to>
      <xdr:col>10</xdr:col>
      <xdr:colOff>253889</xdr:colOff>
      <xdr:row>38</xdr:row>
      <xdr:rowOff>13804</xdr:rowOff>
    </xdr:to>
    <xdr:pic>
      <xdr:nvPicPr>
        <xdr:cNvPr id="5123" name="Picture 3"/>
        <xdr:cNvPicPr>
          <a:picLocks noChangeAspect="1" noChangeArrowheads="1"/>
        </xdr:cNvPicPr>
      </xdr:nvPicPr>
      <xdr:blipFill>
        <a:blip xmlns:r="http://schemas.openxmlformats.org/officeDocument/2006/relationships" r:embed="rId12" cstate="print"/>
        <a:srcRect/>
        <a:stretch>
          <a:fillRect/>
        </a:stretch>
      </xdr:blipFill>
      <xdr:spPr bwMode="auto">
        <a:xfrm>
          <a:off x="3699566" y="6032501"/>
          <a:ext cx="4146714" cy="1546086"/>
        </a:xfrm>
        <a:prstGeom prst="rect">
          <a:avLst/>
        </a:prstGeom>
        <a:noFill/>
        <a:ln w="31750">
          <a:solidFill>
            <a:schemeClr val="bg1">
              <a:lumMod val="50000"/>
            </a:schemeClr>
          </a:solidFill>
          <a:miter lim="800000"/>
          <a:headEnd/>
          <a:tailEnd type="none" w="med" len="med"/>
        </a:ln>
        <a:effectLst/>
      </xdr:spPr>
    </xdr:pic>
    <xdr:clientData/>
  </xdr:twoCellAnchor>
  <xdr:twoCellAnchor>
    <xdr:from>
      <xdr:col>5</xdr:col>
      <xdr:colOff>345108</xdr:colOff>
      <xdr:row>19</xdr:row>
      <xdr:rowOff>165652</xdr:rowOff>
    </xdr:from>
    <xdr:to>
      <xdr:col>10</xdr:col>
      <xdr:colOff>345109</xdr:colOff>
      <xdr:row>31</xdr:row>
      <xdr:rowOff>69021</xdr:rowOff>
    </xdr:to>
    <xdr:cxnSp macro="">
      <xdr:nvCxnSpPr>
        <xdr:cNvPr id="5" name="Connecteur droit avec flèche 4"/>
        <xdr:cNvCxnSpPr>
          <a:endCxn id="6146" idx="1"/>
        </xdr:cNvCxnSpPr>
      </xdr:nvCxnSpPr>
      <xdr:spPr>
        <a:xfrm flipV="1">
          <a:off x="4141304" y="4058478"/>
          <a:ext cx="3796196" cy="2222500"/>
        </a:xfrm>
        <a:prstGeom prst="straightConnector1">
          <a:avLst/>
        </a:prstGeom>
        <a:ln w="254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303695</xdr:colOff>
      <xdr:row>36</xdr:row>
      <xdr:rowOff>138043</xdr:rowOff>
    </xdr:from>
    <xdr:to>
      <xdr:col>7</xdr:col>
      <xdr:colOff>207060</xdr:colOff>
      <xdr:row>60</xdr:row>
      <xdr:rowOff>172553</xdr:rowOff>
    </xdr:to>
    <xdr:cxnSp macro="">
      <xdr:nvCxnSpPr>
        <xdr:cNvPr id="8" name="Connecteur droit avec flèche 7"/>
        <xdr:cNvCxnSpPr>
          <a:endCxn id="5121" idx="1"/>
        </xdr:cNvCxnSpPr>
      </xdr:nvCxnSpPr>
      <xdr:spPr>
        <a:xfrm>
          <a:off x="4099891" y="7316304"/>
          <a:ext cx="1421843" cy="4672771"/>
        </a:xfrm>
        <a:prstGeom prst="straightConnector1">
          <a:avLst/>
        </a:prstGeom>
        <a:ln w="254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552172</xdr:colOff>
      <xdr:row>94</xdr:row>
      <xdr:rowOff>110435</xdr:rowOff>
    </xdr:from>
    <xdr:to>
      <xdr:col>28</xdr:col>
      <xdr:colOff>151308</xdr:colOff>
      <xdr:row>103</xdr:row>
      <xdr:rowOff>28237</xdr:rowOff>
    </xdr:to>
    <xdr:grpSp>
      <xdr:nvGrpSpPr>
        <xdr:cNvPr id="78" name="Groupe 77"/>
        <xdr:cNvGrpSpPr/>
      </xdr:nvGrpSpPr>
      <xdr:grpSpPr>
        <a:xfrm>
          <a:off x="18951684" y="17952386"/>
          <a:ext cx="2665722" cy="1590485"/>
          <a:chOff x="19781630" y="15281412"/>
          <a:chExt cx="5245115" cy="2374977"/>
        </a:xfrm>
      </xdr:grpSpPr>
      <xdr:pic>
        <xdr:nvPicPr>
          <xdr:cNvPr id="46" name="Picture 12"/>
          <xdr:cNvPicPr>
            <a:picLocks noChangeAspect="1" noChangeArrowheads="1"/>
          </xdr:cNvPicPr>
        </xdr:nvPicPr>
        <xdr:blipFill>
          <a:blip xmlns:r="http://schemas.openxmlformats.org/officeDocument/2006/relationships" r:embed="rId13" cstate="print"/>
          <a:srcRect/>
          <a:stretch>
            <a:fillRect/>
          </a:stretch>
        </xdr:blipFill>
        <xdr:spPr bwMode="auto">
          <a:xfrm>
            <a:off x="19781630" y="15281412"/>
            <a:ext cx="5245115" cy="2374977"/>
          </a:xfrm>
          <a:prstGeom prst="rect">
            <a:avLst/>
          </a:prstGeom>
          <a:noFill/>
          <a:ln w="1">
            <a:solidFill>
              <a:schemeClr val="accent1">
                <a:shade val="50000"/>
              </a:schemeClr>
            </a:solidFill>
            <a:miter lim="800000"/>
            <a:headEnd/>
            <a:tailEnd type="none" w="med" len="med"/>
          </a:ln>
          <a:effectLst/>
        </xdr:spPr>
      </xdr:pic>
      <xdr:sp macro="" textlink="">
        <xdr:nvSpPr>
          <xdr:cNvPr id="53" name="Rectangle 52"/>
          <xdr:cNvSpPr/>
        </xdr:nvSpPr>
        <xdr:spPr>
          <a:xfrm>
            <a:off x="20400786" y="16364204"/>
            <a:ext cx="1285844" cy="76774"/>
          </a:xfrm>
          <a:prstGeom prst="rect">
            <a:avLst/>
          </a:prstGeom>
          <a:solidFill>
            <a:srgbClr val="92D050"/>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5" name="Rectangle 54"/>
          <xdr:cNvSpPr/>
        </xdr:nvSpPr>
        <xdr:spPr>
          <a:xfrm>
            <a:off x="19992765" y="15973675"/>
            <a:ext cx="2259844" cy="80782"/>
          </a:xfrm>
          <a:prstGeom prst="rect">
            <a:avLst/>
          </a:prstGeom>
          <a:solidFill>
            <a:schemeClr val="bg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7" name="Rectangle 76"/>
          <xdr:cNvSpPr/>
        </xdr:nvSpPr>
        <xdr:spPr>
          <a:xfrm>
            <a:off x="20345568" y="17302900"/>
            <a:ext cx="1285844" cy="76774"/>
          </a:xfrm>
          <a:prstGeom prst="rect">
            <a:avLst/>
          </a:prstGeom>
          <a:solidFill>
            <a:srgbClr val="92D050"/>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25</xdr:col>
      <xdr:colOff>177064</xdr:colOff>
      <xdr:row>82</xdr:row>
      <xdr:rowOff>124235</xdr:rowOff>
    </xdr:from>
    <xdr:to>
      <xdr:col>31</xdr:col>
      <xdr:colOff>317484</xdr:colOff>
      <xdr:row>90</xdr:row>
      <xdr:rowOff>145034</xdr:rowOff>
    </xdr:to>
    <xdr:grpSp>
      <xdr:nvGrpSpPr>
        <xdr:cNvPr id="80" name="Groupe 79"/>
        <xdr:cNvGrpSpPr/>
      </xdr:nvGrpSpPr>
      <xdr:grpSpPr>
        <a:xfrm>
          <a:off x="19343223" y="15735942"/>
          <a:ext cx="4740298" cy="1507629"/>
          <a:chOff x="14285123" y="15833587"/>
          <a:chExt cx="4695855" cy="1566886"/>
        </a:xfrm>
      </xdr:grpSpPr>
      <xdr:pic>
        <xdr:nvPicPr>
          <xdr:cNvPr id="4107" name="Picture 11"/>
          <xdr:cNvPicPr>
            <a:picLocks noChangeAspect="1" noChangeArrowheads="1"/>
          </xdr:cNvPicPr>
        </xdr:nvPicPr>
        <xdr:blipFill>
          <a:blip xmlns:r="http://schemas.openxmlformats.org/officeDocument/2006/relationships" r:embed="rId14" cstate="print"/>
          <a:srcRect/>
          <a:stretch>
            <a:fillRect/>
          </a:stretch>
        </xdr:blipFill>
        <xdr:spPr bwMode="auto">
          <a:xfrm>
            <a:off x="14285123" y="16929760"/>
            <a:ext cx="4682051" cy="470713"/>
          </a:xfrm>
          <a:prstGeom prst="rect">
            <a:avLst/>
          </a:prstGeom>
          <a:noFill/>
          <a:ln w="1">
            <a:solidFill>
              <a:schemeClr val="accent1">
                <a:shade val="50000"/>
              </a:schemeClr>
            </a:solidFill>
            <a:miter lim="800000"/>
            <a:headEnd/>
            <a:tailEnd type="none" w="med" len="med"/>
          </a:ln>
          <a:effectLst/>
        </xdr:spPr>
      </xdr:pic>
      <xdr:pic>
        <xdr:nvPicPr>
          <xdr:cNvPr id="5124" name="Picture 4"/>
          <xdr:cNvPicPr>
            <a:picLocks noChangeAspect="1" noChangeArrowheads="1"/>
          </xdr:cNvPicPr>
        </xdr:nvPicPr>
        <xdr:blipFill>
          <a:blip xmlns:r="http://schemas.openxmlformats.org/officeDocument/2006/relationships" r:embed="rId15" cstate="print"/>
          <a:srcRect/>
          <a:stretch>
            <a:fillRect/>
          </a:stretch>
        </xdr:blipFill>
        <xdr:spPr bwMode="auto">
          <a:xfrm>
            <a:off x="14287501" y="15833587"/>
            <a:ext cx="4693477" cy="1014214"/>
          </a:xfrm>
          <a:prstGeom prst="rect">
            <a:avLst/>
          </a:prstGeom>
          <a:noFill/>
          <a:ln w="1">
            <a:noFill/>
            <a:miter lim="800000"/>
            <a:headEnd/>
            <a:tailEnd type="none" w="med" len="med"/>
          </a:ln>
          <a:effectLst/>
        </xdr:spPr>
      </xdr:pic>
    </xdr:grpSp>
    <xdr:clientData/>
  </xdr:twoCellAnchor>
  <xdr:twoCellAnchor>
    <xdr:from>
      <xdr:col>23</xdr:col>
      <xdr:colOff>386522</xdr:colOff>
      <xdr:row>75</xdr:row>
      <xdr:rowOff>69021</xdr:rowOff>
    </xdr:from>
    <xdr:to>
      <xdr:col>24</xdr:col>
      <xdr:colOff>303696</xdr:colOff>
      <xdr:row>78</xdr:row>
      <xdr:rowOff>55217</xdr:rowOff>
    </xdr:to>
    <xdr:sp macro="" textlink="">
      <xdr:nvSpPr>
        <xdr:cNvPr id="92" name="ZoneTexte 91"/>
        <xdr:cNvSpPr txBox="1"/>
      </xdr:nvSpPr>
      <xdr:spPr>
        <a:xfrm>
          <a:off x="17849022" y="14784456"/>
          <a:ext cx="676413" cy="565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800" b="1"/>
            <a:t>OU</a:t>
          </a:r>
        </a:p>
      </xdr:txBody>
    </xdr:sp>
    <xdr:clientData/>
  </xdr:twoCellAnchor>
  <xdr:twoCellAnchor>
    <xdr:from>
      <xdr:col>24</xdr:col>
      <xdr:colOff>303696</xdr:colOff>
      <xdr:row>74</xdr:row>
      <xdr:rowOff>1346</xdr:rowOff>
    </xdr:from>
    <xdr:to>
      <xdr:col>25</xdr:col>
      <xdr:colOff>179453</xdr:colOff>
      <xdr:row>76</xdr:row>
      <xdr:rowOff>158749</xdr:rowOff>
    </xdr:to>
    <xdr:cxnSp macro="">
      <xdr:nvCxnSpPr>
        <xdr:cNvPr id="94" name="Connecteur droit avec flèche 93"/>
        <xdr:cNvCxnSpPr>
          <a:stCxn id="92" idx="3"/>
          <a:endCxn id="101" idx="1"/>
        </xdr:cNvCxnSpPr>
      </xdr:nvCxnSpPr>
      <xdr:spPr>
        <a:xfrm flipV="1">
          <a:off x="18525435" y="14523520"/>
          <a:ext cx="634996" cy="543925"/>
        </a:xfrm>
        <a:prstGeom prst="straightConnector1">
          <a:avLst/>
        </a:prstGeom>
        <a:ln w="127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303696</xdr:colOff>
      <xdr:row>76</xdr:row>
      <xdr:rowOff>158749</xdr:rowOff>
    </xdr:from>
    <xdr:to>
      <xdr:col>25</xdr:col>
      <xdr:colOff>179442</xdr:colOff>
      <xdr:row>85</xdr:row>
      <xdr:rowOff>51560</xdr:rowOff>
    </xdr:to>
    <xdr:cxnSp macro="">
      <xdr:nvCxnSpPr>
        <xdr:cNvPr id="102" name="Connecteur droit avec flèche 101"/>
        <xdr:cNvCxnSpPr>
          <a:stCxn id="92" idx="3"/>
          <a:endCxn id="5124" idx="1"/>
        </xdr:cNvCxnSpPr>
      </xdr:nvCxnSpPr>
      <xdr:spPr>
        <a:xfrm>
          <a:off x="18525435" y="15067445"/>
          <a:ext cx="634985" cy="1632158"/>
        </a:xfrm>
        <a:prstGeom prst="straightConnector1">
          <a:avLst/>
        </a:prstGeom>
        <a:ln w="127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524562</xdr:colOff>
      <xdr:row>95</xdr:row>
      <xdr:rowOff>165652</xdr:rowOff>
    </xdr:from>
    <xdr:to>
      <xdr:col>35</xdr:col>
      <xdr:colOff>98831</xdr:colOff>
      <xdr:row>99</xdr:row>
      <xdr:rowOff>82825</xdr:rowOff>
    </xdr:to>
    <xdr:sp macro="" textlink="">
      <xdr:nvSpPr>
        <xdr:cNvPr id="110" name="ZoneTexte 109"/>
        <xdr:cNvSpPr txBox="1"/>
      </xdr:nvSpPr>
      <xdr:spPr>
        <a:xfrm>
          <a:off x="22542497" y="18870543"/>
          <a:ext cx="4129704" cy="6902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lang="fr-FR" sz="1200" b="1" u="sng"/>
            <a:t>Copie du mail d'envoi du référentiel DD&amp;RS concerné aux Conférences CPU/CGE</a:t>
          </a:r>
          <a:endParaRPr lang="fr-FR" sz="1200"/>
        </a:p>
      </xdr:txBody>
    </xdr:sp>
    <xdr:clientData/>
  </xdr:twoCellAnchor>
  <xdr:twoCellAnchor editAs="oneCell">
    <xdr:from>
      <xdr:col>2</xdr:col>
      <xdr:colOff>163286</xdr:colOff>
      <xdr:row>11</xdr:row>
      <xdr:rowOff>72573</xdr:rowOff>
    </xdr:from>
    <xdr:to>
      <xdr:col>4</xdr:col>
      <xdr:colOff>489857</xdr:colOff>
      <xdr:row>19</xdr:row>
      <xdr:rowOff>108858</xdr:rowOff>
    </xdr:to>
    <xdr:pic>
      <xdr:nvPicPr>
        <xdr:cNvPr id="45" name="Image 44" descr="D:\label reconnaissance DD\documents post test\charte graphique\labelDD&amp;RS_Edition2015.JPG"/>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687286" y="2322287"/>
          <a:ext cx="1850571" cy="1487714"/>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57150</xdr:colOff>
      <xdr:row>1</xdr:row>
      <xdr:rowOff>1771650</xdr:rowOff>
    </xdr:from>
    <xdr:to>
      <xdr:col>1</xdr:col>
      <xdr:colOff>3696702</xdr:colOff>
      <xdr:row>2</xdr:row>
      <xdr:rowOff>153907</xdr:rowOff>
    </xdr:to>
    <xdr:sp macro="" textlink="">
      <xdr:nvSpPr>
        <xdr:cNvPr id="2" name="ZoneTexte 1"/>
        <xdr:cNvSpPr txBox="1"/>
      </xdr:nvSpPr>
      <xdr:spPr>
        <a:xfrm>
          <a:off x="542925" y="2600325"/>
          <a:ext cx="3639552" cy="7920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lang="fr-FR" sz="1100" b="1"/>
            <a:t>Aide: </a:t>
          </a:r>
          <a:r>
            <a:rPr lang="fr-FR" sz="1100" b="0"/>
            <a:t>Cliquer sur les liens hypertexte des variables stratégiques pour retourner dans l'onglet elligibilité</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22679</xdr:colOff>
      <xdr:row>2</xdr:row>
      <xdr:rowOff>124731</xdr:rowOff>
    </xdr:from>
    <xdr:to>
      <xdr:col>14</xdr:col>
      <xdr:colOff>544286</xdr:colOff>
      <xdr:row>4</xdr:row>
      <xdr:rowOff>136071</xdr:rowOff>
    </xdr:to>
    <xdr:sp macro="" textlink="">
      <xdr:nvSpPr>
        <xdr:cNvPr id="2" name="Flèche droite 1"/>
        <xdr:cNvSpPr/>
      </xdr:nvSpPr>
      <xdr:spPr>
        <a:xfrm>
          <a:off x="5499554" y="782410"/>
          <a:ext cx="27667857" cy="827768"/>
        </a:xfrm>
        <a:prstGeom prst="rightArrow">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editAs="oneCell">
    <xdr:from>
      <xdr:col>4</xdr:col>
      <xdr:colOff>359835</xdr:colOff>
      <xdr:row>2</xdr:row>
      <xdr:rowOff>42333</xdr:rowOff>
    </xdr:from>
    <xdr:to>
      <xdr:col>4</xdr:col>
      <xdr:colOff>2042585</xdr:colOff>
      <xdr:row>6</xdr:row>
      <xdr:rowOff>201084</xdr:rowOff>
    </xdr:to>
    <xdr:pic>
      <xdr:nvPicPr>
        <xdr:cNvPr id="4" name="Image 3" descr="D:\label reconnaissance DD\documents post test\charte graphique\labelDD&amp;RS_Edition2015.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3335" y="698500"/>
          <a:ext cx="1682750" cy="1354667"/>
        </a:xfrm>
        <a:prstGeom prst="rect">
          <a:avLst/>
        </a:prstGeom>
        <a:noFill/>
        <a:ln>
          <a:noFill/>
        </a:ln>
      </xdr:spPr>
    </xdr:pic>
    <xdr:clientData/>
  </xdr:twoCellAnchor>
  <xdr:twoCellAnchor>
    <xdr:from>
      <xdr:col>4</xdr:col>
      <xdr:colOff>142875</xdr:colOff>
      <xdr:row>8</xdr:row>
      <xdr:rowOff>587375</xdr:rowOff>
    </xdr:from>
    <xdr:to>
      <xdr:col>4</xdr:col>
      <xdr:colOff>3206750</xdr:colOff>
      <xdr:row>8</xdr:row>
      <xdr:rowOff>1555750</xdr:rowOff>
    </xdr:to>
    <xdr:sp macro="" textlink="">
      <xdr:nvSpPr>
        <xdr:cNvPr id="5" name="ZoneTexte 4"/>
        <xdr:cNvSpPr txBox="1"/>
      </xdr:nvSpPr>
      <xdr:spPr>
        <a:xfrm>
          <a:off x="1412875" y="3286125"/>
          <a:ext cx="3063875" cy="968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1100"/>
            <a:t>Clquer sur les liens hypertextes  des variables stratégiques pour aller directelment</a:t>
          </a:r>
          <a:r>
            <a:rPr lang="fr-FR" sz="1100" baseline="0"/>
            <a:t> dans l'onglet concernant la réglementation, les objectifs de la stratégie nationale, les documents communs et les indicateurs communs</a:t>
          </a:r>
          <a:endParaRPr lang="fr-FR" sz="1100"/>
        </a:p>
      </xdr:txBody>
    </xdr:sp>
    <xdr:clientData/>
  </xdr:twoCellAnchor>
  <xdr:twoCellAnchor>
    <xdr:from>
      <xdr:col>4</xdr:col>
      <xdr:colOff>1524000</xdr:colOff>
      <xdr:row>8</xdr:row>
      <xdr:rowOff>1666875</xdr:rowOff>
    </xdr:from>
    <xdr:to>
      <xdr:col>4</xdr:col>
      <xdr:colOff>1762125</xdr:colOff>
      <xdr:row>8</xdr:row>
      <xdr:rowOff>1920875</xdr:rowOff>
    </xdr:to>
    <xdr:sp macro="" textlink="">
      <xdr:nvSpPr>
        <xdr:cNvPr id="6" name="Flèche vers le bas 5"/>
        <xdr:cNvSpPr/>
      </xdr:nvSpPr>
      <xdr:spPr>
        <a:xfrm>
          <a:off x="2794000" y="4365625"/>
          <a:ext cx="238125" cy="254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184151</xdr:colOff>
      <xdr:row>0</xdr:row>
      <xdr:rowOff>82551</xdr:rowOff>
    </xdr:from>
    <xdr:to>
      <xdr:col>6</xdr:col>
      <xdr:colOff>1343025</xdr:colOff>
      <xdr:row>4</xdr:row>
      <xdr:rowOff>101601</xdr:rowOff>
    </xdr:to>
    <xdr:pic>
      <xdr:nvPicPr>
        <xdr:cNvPr id="4" name="Image 3" descr="D:\label reconnaissance DD\documents post test\charte graphique\labelDD&amp;RS_Edition2015.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85051" y="82551"/>
          <a:ext cx="1158874" cy="9620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771525</xdr:colOff>
      <xdr:row>0</xdr:row>
      <xdr:rowOff>0</xdr:rowOff>
    </xdr:from>
    <xdr:to>
      <xdr:col>11</xdr:col>
      <xdr:colOff>552450</xdr:colOff>
      <xdr:row>2</xdr:row>
      <xdr:rowOff>152400</xdr:rowOff>
    </xdr:to>
    <xdr:pic>
      <xdr:nvPicPr>
        <xdr:cNvPr id="4" name="Image 3" descr="D:\label reconnaissance DD\documents post test\charte graphique\labelDD&amp;RS_Edition2015.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1125" y="0"/>
          <a:ext cx="600075" cy="523875"/>
        </a:xfrm>
        <a:prstGeom prst="rect">
          <a:avLst/>
        </a:prstGeom>
        <a:noFill/>
        <a:ln>
          <a:noFill/>
        </a:ln>
      </xdr:spPr>
    </xdr:pic>
    <xdr:clientData/>
  </xdr:twoCellAnchor>
  <xdr:twoCellAnchor editAs="oneCell">
    <xdr:from>
      <xdr:col>11</xdr:col>
      <xdr:colOff>0</xdr:colOff>
      <xdr:row>33</xdr:row>
      <xdr:rowOff>146050</xdr:rowOff>
    </xdr:from>
    <xdr:to>
      <xdr:col>11</xdr:col>
      <xdr:colOff>647700</xdr:colOff>
      <xdr:row>36</xdr:row>
      <xdr:rowOff>114300</xdr:rowOff>
    </xdr:to>
    <xdr:pic>
      <xdr:nvPicPr>
        <xdr:cNvPr id="5" name="Image 4" descr="D:\label reconnaissance DD\documents post test\charte graphique\labelDD&amp;RS_Edition2015.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48750" y="6480175"/>
          <a:ext cx="647700" cy="53975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H34"/>
  <sheetViews>
    <sheetView workbookViewId="0">
      <selection activeCell="J5" sqref="J5"/>
    </sheetView>
  </sheetViews>
  <sheetFormatPr baseColWidth="10" defaultColWidth="11.42578125" defaultRowHeight="15" x14ac:dyDescent="0.25"/>
  <cols>
    <col min="1" max="16384" width="11.42578125" style="177"/>
  </cols>
  <sheetData>
    <row r="1" spans="1:8" x14ac:dyDescent="0.25">
      <c r="A1" s="554" t="s">
        <v>426</v>
      </c>
      <c r="B1" s="555"/>
      <c r="C1" s="555"/>
      <c r="D1" s="555"/>
      <c r="E1" s="555"/>
      <c r="F1" s="555"/>
      <c r="G1" s="555"/>
      <c r="H1" s="555"/>
    </row>
    <row r="2" spans="1:8" ht="23.25" customHeight="1" x14ac:dyDescent="0.25">
      <c r="A2" s="555"/>
      <c r="B2" s="555"/>
      <c r="C2" s="555"/>
      <c r="D2" s="555"/>
      <c r="E2" s="555"/>
      <c r="F2" s="555"/>
      <c r="G2" s="555"/>
      <c r="H2" s="555"/>
    </row>
    <row r="3" spans="1:8" ht="35.450000000000003" customHeight="1" x14ac:dyDescent="0.25">
      <c r="A3" s="217"/>
      <c r="B3" s="217"/>
      <c r="C3" s="217"/>
      <c r="D3" s="217"/>
      <c r="E3" s="217"/>
      <c r="F3" s="217"/>
      <c r="G3" s="217"/>
      <c r="H3" s="217"/>
    </row>
    <row r="4" spans="1:8" ht="120" customHeight="1" x14ac:dyDescent="0.25">
      <c r="A4" s="558" t="s">
        <v>493</v>
      </c>
      <c r="B4" s="558"/>
      <c r="C4" s="558"/>
      <c r="D4" s="558"/>
      <c r="E4" s="558"/>
      <c r="F4" s="558"/>
      <c r="G4" s="558"/>
      <c r="H4" s="553"/>
    </row>
    <row r="5" spans="1:8" ht="59.25" customHeight="1" x14ac:dyDescent="0.25">
      <c r="A5" s="553" t="s">
        <v>421</v>
      </c>
      <c r="B5" s="553"/>
      <c r="C5" s="553"/>
      <c r="D5" s="553"/>
      <c r="E5" s="553"/>
      <c r="F5" s="553"/>
      <c r="G5" s="553"/>
      <c r="H5" s="553"/>
    </row>
    <row r="6" spans="1:8" ht="42.75" customHeight="1" x14ac:dyDescent="0.25">
      <c r="A6" s="218"/>
      <c r="B6" s="218"/>
      <c r="C6" s="218"/>
      <c r="D6" s="218"/>
      <c r="E6" s="218"/>
      <c r="F6" s="218"/>
      <c r="G6" s="218"/>
      <c r="H6" s="218"/>
    </row>
    <row r="7" spans="1:8" ht="42.75" customHeight="1" x14ac:dyDescent="0.25">
      <c r="A7" s="218"/>
      <c r="B7" s="218"/>
      <c r="C7" s="218"/>
      <c r="D7" s="218"/>
      <c r="E7" s="218"/>
      <c r="F7" s="218"/>
      <c r="G7" s="218"/>
      <c r="H7" s="218"/>
    </row>
    <row r="8" spans="1:8" ht="42.75" customHeight="1" x14ac:dyDescent="0.25">
      <c r="A8" s="218"/>
      <c r="B8" s="218"/>
      <c r="C8" s="218"/>
      <c r="D8" s="218"/>
      <c r="E8" s="218"/>
      <c r="F8" s="218"/>
      <c r="G8" s="218"/>
      <c r="H8" s="218"/>
    </row>
    <row r="9" spans="1:8" ht="42.75" customHeight="1" x14ac:dyDescent="0.25">
      <c r="A9" s="218"/>
      <c r="B9" s="218"/>
      <c r="C9" s="218"/>
      <c r="D9" s="218"/>
      <c r="E9" s="218"/>
      <c r="F9" s="218"/>
      <c r="G9" s="218"/>
      <c r="H9" s="218"/>
    </row>
    <row r="10" spans="1:8" x14ac:dyDescent="0.25">
      <c r="A10" s="559" t="s">
        <v>509</v>
      </c>
      <c r="B10" s="559"/>
      <c r="C10" s="559"/>
      <c r="D10" s="559"/>
      <c r="E10" s="559"/>
      <c r="F10" s="559"/>
      <c r="G10" s="559"/>
      <c r="H10" s="553"/>
    </row>
    <row r="11" spans="1:8" ht="123" customHeight="1" x14ac:dyDescent="0.25">
      <c r="A11" s="559"/>
      <c r="B11" s="559"/>
      <c r="C11" s="559"/>
      <c r="D11" s="559"/>
      <c r="E11" s="559"/>
      <c r="F11" s="559"/>
      <c r="G11" s="559"/>
      <c r="H11" s="553"/>
    </row>
    <row r="12" spans="1:8" ht="9.75" customHeight="1" x14ac:dyDescent="0.25"/>
    <row r="13" spans="1:8" x14ac:dyDescent="0.25">
      <c r="A13" s="556" t="s">
        <v>425</v>
      </c>
      <c r="B13" s="557"/>
      <c r="C13" s="557"/>
      <c r="D13" s="557"/>
      <c r="E13" s="557"/>
      <c r="F13" s="557"/>
      <c r="G13" s="557"/>
      <c r="H13" s="557"/>
    </row>
    <row r="14" spans="1:8" ht="45" customHeight="1" x14ac:dyDescent="0.25">
      <c r="A14" s="553" t="s">
        <v>427</v>
      </c>
      <c r="B14" s="553"/>
      <c r="C14" s="553"/>
      <c r="D14" s="553"/>
      <c r="E14" s="553"/>
      <c r="F14" s="553"/>
      <c r="G14" s="553"/>
      <c r="H14" s="553"/>
    </row>
    <row r="15" spans="1:8" ht="13.5" customHeight="1" x14ac:dyDescent="0.25">
      <c r="A15" s="320"/>
      <c r="B15" s="320"/>
      <c r="C15" s="320"/>
      <c r="D15" s="320"/>
      <c r="E15" s="320"/>
      <c r="F15" s="320"/>
      <c r="G15" s="320"/>
      <c r="H15" s="320"/>
    </row>
    <row r="16" spans="1:8" ht="30.75" customHeight="1" x14ac:dyDescent="0.25">
      <c r="A16" s="553" t="s">
        <v>424</v>
      </c>
      <c r="B16" s="553"/>
      <c r="C16" s="553"/>
      <c r="D16" s="553"/>
      <c r="E16" s="553"/>
      <c r="F16" s="553"/>
      <c r="G16" s="553"/>
      <c r="H16" s="553"/>
    </row>
    <row r="17" spans="1:8" ht="9.75" customHeight="1" x14ac:dyDescent="0.25">
      <c r="A17" s="320"/>
      <c r="B17" s="320"/>
      <c r="C17" s="320"/>
      <c r="D17" s="320"/>
      <c r="E17" s="320"/>
      <c r="F17" s="320"/>
      <c r="G17" s="320"/>
      <c r="H17" s="320"/>
    </row>
    <row r="18" spans="1:8" ht="54" customHeight="1" x14ac:dyDescent="0.25">
      <c r="A18" s="558" t="s">
        <v>428</v>
      </c>
      <c r="B18" s="558"/>
      <c r="C18" s="558"/>
      <c r="D18" s="558"/>
      <c r="E18" s="558"/>
      <c r="F18" s="558"/>
      <c r="G18" s="558"/>
      <c r="H18" s="558"/>
    </row>
    <row r="19" spans="1:8" ht="9" customHeight="1" x14ac:dyDescent="0.25">
      <c r="A19" s="320"/>
      <c r="B19" s="320"/>
      <c r="C19" s="320"/>
      <c r="D19" s="320"/>
      <c r="E19" s="320"/>
      <c r="F19" s="320"/>
      <c r="G19" s="320"/>
      <c r="H19" s="320"/>
    </row>
    <row r="20" spans="1:8" ht="90.75" customHeight="1" x14ac:dyDescent="0.25">
      <c r="A20" s="553" t="s">
        <v>530</v>
      </c>
      <c r="B20" s="553"/>
      <c r="C20" s="553"/>
      <c r="D20" s="553"/>
      <c r="E20" s="553"/>
      <c r="F20" s="553"/>
      <c r="G20" s="553"/>
      <c r="H20" s="553"/>
    </row>
    <row r="21" spans="1:8" ht="10.5" customHeight="1" x14ac:dyDescent="0.25"/>
    <row r="22" spans="1:8" ht="40.5" customHeight="1" x14ac:dyDescent="0.25">
      <c r="A22" s="559" t="s">
        <v>562</v>
      </c>
      <c r="B22" s="559"/>
      <c r="C22" s="559"/>
      <c r="D22" s="559"/>
      <c r="E22" s="559"/>
      <c r="F22" s="559"/>
      <c r="G22" s="559"/>
      <c r="H22" s="559"/>
    </row>
    <row r="23" spans="1:8" ht="11.25" customHeight="1" x14ac:dyDescent="0.25">
      <c r="D23" s="178"/>
    </row>
    <row r="24" spans="1:8" ht="61.5" customHeight="1" x14ac:dyDescent="0.25">
      <c r="A24" s="559" t="s">
        <v>563</v>
      </c>
      <c r="B24" s="559"/>
      <c r="C24" s="559"/>
      <c r="D24" s="559"/>
      <c r="E24" s="559"/>
      <c r="F24" s="559"/>
      <c r="G24" s="559"/>
      <c r="H24" s="559"/>
    </row>
    <row r="25" spans="1:8" ht="9" customHeight="1" x14ac:dyDescent="0.25">
      <c r="A25" s="378"/>
      <c r="B25" s="378"/>
      <c r="C25" s="378"/>
      <c r="D25" s="378"/>
      <c r="E25" s="378"/>
      <c r="F25" s="378"/>
      <c r="G25" s="378"/>
      <c r="H25" s="378"/>
    </row>
    <row r="26" spans="1:8" ht="45.75" customHeight="1" x14ac:dyDescent="0.25">
      <c r="A26" s="559" t="s">
        <v>500</v>
      </c>
      <c r="B26" s="559"/>
      <c r="C26" s="559"/>
      <c r="D26" s="559"/>
      <c r="E26" s="559"/>
      <c r="F26" s="559"/>
      <c r="G26" s="559"/>
      <c r="H26" s="559"/>
    </row>
    <row r="27" spans="1:8" ht="10.5" customHeight="1" x14ac:dyDescent="0.25">
      <c r="A27" s="468"/>
      <c r="B27" s="468"/>
      <c r="C27" s="468"/>
      <c r="D27" s="468"/>
      <c r="E27" s="468"/>
      <c r="F27" s="468"/>
      <c r="G27" s="468"/>
      <c r="H27" s="468"/>
    </row>
    <row r="28" spans="1:8" ht="30.6" customHeight="1" x14ac:dyDescent="0.25">
      <c r="A28" s="553" t="s">
        <v>508</v>
      </c>
      <c r="B28" s="553"/>
      <c r="C28" s="553"/>
      <c r="D28" s="553"/>
      <c r="E28" s="553"/>
      <c r="F28" s="553"/>
      <c r="G28" s="553"/>
      <c r="H28" s="553"/>
    </row>
    <row r="29" spans="1:8" ht="11.25" customHeight="1" x14ac:dyDescent="0.25">
      <c r="A29" s="467"/>
      <c r="B29" s="467"/>
      <c r="C29" s="467"/>
      <c r="D29" s="467"/>
      <c r="E29" s="467"/>
      <c r="F29" s="467"/>
      <c r="G29" s="467"/>
      <c r="H29" s="467"/>
    </row>
    <row r="30" spans="1:8" ht="60" customHeight="1" x14ac:dyDescent="0.25">
      <c r="A30" s="553" t="s">
        <v>564</v>
      </c>
      <c r="B30" s="553"/>
      <c r="C30" s="553"/>
      <c r="D30" s="553"/>
      <c r="E30" s="553"/>
      <c r="F30" s="553"/>
      <c r="G30" s="553"/>
      <c r="H30" s="553"/>
    </row>
    <row r="31" spans="1:8" ht="9.75" customHeight="1" x14ac:dyDescent="0.25">
      <c r="A31" s="217"/>
      <c r="B31" s="217"/>
      <c r="C31" s="217"/>
      <c r="D31" s="217"/>
      <c r="E31" s="217"/>
      <c r="F31" s="217"/>
      <c r="G31" s="217"/>
      <c r="H31" s="217"/>
    </row>
    <row r="32" spans="1:8" ht="31.5" customHeight="1" x14ac:dyDescent="0.25">
      <c r="A32" s="553" t="s">
        <v>565</v>
      </c>
      <c r="B32" s="553"/>
      <c r="C32" s="553"/>
      <c r="D32" s="553"/>
      <c r="E32" s="553"/>
      <c r="F32" s="553"/>
      <c r="G32" s="553"/>
      <c r="H32" s="553"/>
    </row>
    <row r="33" spans="1:8" ht="9" customHeight="1" x14ac:dyDescent="0.25">
      <c r="A33" s="217"/>
      <c r="B33" s="217"/>
      <c r="C33" s="217"/>
      <c r="D33" s="217"/>
      <c r="E33" s="217"/>
      <c r="F33" s="217"/>
      <c r="G33" s="217"/>
      <c r="H33" s="217"/>
    </row>
    <row r="34" spans="1:8" x14ac:dyDescent="0.25">
      <c r="A34" s="553" t="s">
        <v>333</v>
      </c>
      <c r="B34" s="553"/>
      <c r="C34" s="553"/>
      <c r="D34" s="553"/>
      <c r="E34" s="553"/>
      <c r="F34" s="553"/>
      <c r="G34" s="553"/>
      <c r="H34" s="553"/>
    </row>
  </sheetData>
  <sheetProtection algorithmName="SHA-512" hashValue="YE6xReCgw9I2txI1ExDl9Q6zzJjCRuUHrKVE3Jyd1eyhvT++ztbq+gfKuq4xhVuChgZT2AHDPVEyhxsYRLYLMg==" saltValue="Q3tWdeDMlAHvDhdHvlsjZA==" spinCount="100000" sheet="1" objects="1" scenarios="1"/>
  <mergeCells count="16">
    <mergeCell ref="A34:H34"/>
    <mergeCell ref="A1:H2"/>
    <mergeCell ref="A5:H5"/>
    <mergeCell ref="A32:H32"/>
    <mergeCell ref="A13:H13"/>
    <mergeCell ref="A30:H30"/>
    <mergeCell ref="A4:H4"/>
    <mergeCell ref="A10:H11"/>
    <mergeCell ref="A14:H14"/>
    <mergeCell ref="A20:H20"/>
    <mergeCell ref="A18:H18"/>
    <mergeCell ref="A22:H22"/>
    <mergeCell ref="A24:H24"/>
    <mergeCell ref="A16:H16"/>
    <mergeCell ref="A26:H26"/>
    <mergeCell ref="A28:H28"/>
  </mergeCells>
  <pageMargins left="0.51181102362204722" right="0.5118110236220472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rgb="FF00B0F0"/>
  </sheetPr>
  <dimension ref="A1:L23"/>
  <sheetViews>
    <sheetView zoomScale="97" zoomScaleNormal="97" workbookViewId="0">
      <selection activeCell="A22" sqref="A22:H23"/>
    </sheetView>
  </sheetViews>
  <sheetFormatPr baseColWidth="10" defaultRowHeight="15" x14ac:dyDescent="0.25"/>
  <cols>
    <col min="1" max="2" width="9.42578125" customWidth="1"/>
    <col min="3" max="3" width="8" customWidth="1"/>
    <col min="4" max="4" width="8.5703125" customWidth="1"/>
    <col min="5" max="5" width="5.85546875" customWidth="1"/>
    <col min="6" max="6" width="4.42578125" customWidth="1"/>
    <col min="7" max="7" width="19.140625" customWidth="1"/>
    <col min="11" max="12" width="0" style="469" hidden="1" customWidth="1"/>
  </cols>
  <sheetData>
    <row r="1" spans="1:12" x14ac:dyDescent="0.25">
      <c r="K1" s="469" t="s">
        <v>423</v>
      </c>
      <c r="L1" s="469">
        <v>11</v>
      </c>
    </row>
    <row r="2" spans="1:12" x14ac:dyDescent="0.25">
      <c r="A2" s="554" t="s">
        <v>406</v>
      </c>
      <c r="B2" s="564"/>
      <c r="C2" s="564"/>
      <c r="D2" s="564"/>
      <c r="E2" s="564"/>
      <c r="F2" s="564"/>
      <c r="G2" s="564"/>
      <c r="H2" s="564"/>
      <c r="L2" s="469" t="s">
        <v>168</v>
      </c>
    </row>
    <row r="3" spans="1:12" ht="24.75" customHeight="1" x14ac:dyDescent="0.25">
      <c r="A3" s="564"/>
      <c r="B3" s="564"/>
      <c r="C3" s="564"/>
      <c r="D3" s="564"/>
      <c r="E3" s="564"/>
      <c r="F3" s="564"/>
      <c r="G3" s="564"/>
      <c r="H3" s="564"/>
      <c r="L3" s="469" t="s">
        <v>316</v>
      </c>
    </row>
    <row r="6" spans="1:12" ht="38.450000000000003" customHeight="1" x14ac:dyDescent="0.25">
      <c r="A6" s="567" t="s">
        <v>408</v>
      </c>
      <c r="B6" s="567"/>
      <c r="C6" s="567"/>
      <c r="D6" s="567"/>
      <c r="E6" s="567"/>
      <c r="F6" s="567"/>
      <c r="G6" s="567"/>
      <c r="H6" s="567"/>
      <c r="L6" s="469" t="s">
        <v>556</v>
      </c>
    </row>
    <row r="7" spans="1:12" ht="15.75" thickBot="1" x14ac:dyDescent="0.3">
      <c r="A7" s="319"/>
      <c r="B7" s="319"/>
      <c r="C7" s="319"/>
      <c r="D7" s="319"/>
      <c r="E7" s="319"/>
      <c r="F7" s="319"/>
      <c r="G7" s="319"/>
      <c r="H7" s="319"/>
      <c r="L7" s="469" t="s">
        <v>557</v>
      </c>
    </row>
    <row r="8" spans="1:12" ht="59.25" customHeight="1" thickTop="1" thickBot="1" x14ac:dyDescent="0.3">
      <c r="A8" s="560" t="s">
        <v>413</v>
      </c>
      <c r="B8" s="561"/>
      <c r="C8" s="561"/>
      <c r="D8" s="561"/>
      <c r="E8" s="561"/>
      <c r="F8" s="561"/>
      <c r="G8" s="561"/>
      <c r="H8" s="470" t="s">
        <v>168</v>
      </c>
      <c r="L8" s="469" t="s">
        <v>410</v>
      </c>
    </row>
    <row r="9" spans="1:12" ht="15.75" thickBot="1" x14ac:dyDescent="0.3">
      <c r="L9" s="469" t="s">
        <v>411</v>
      </c>
    </row>
    <row r="10" spans="1:12" ht="56.1" customHeight="1" thickTop="1" thickBot="1" x14ac:dyDescent="0.3">
      <c r="A10" s="565" t="s">
        <v>414</v>
      </c>
      <c r="B10" s="566"/>
      <c r="C10" s="566"/>
      <c r="D10" s="566"/>
      <c r="E10" s="566"/>
      <c r="F10" s="335">
        <f>L1</f>
        <v>11</v>
      </c>
      <c r="G10" s="321" t="s">
        <v>407</v>
      </c>
      <c r="H10" s="470" t="s">
        <v>168</v>
      </c>
      <c r="L10" s="469" t="s">
        <v>412</v>
      </c>
    </row>
    <row r="11" spans="1:12" x14ac:dyDescent="0.25">
      <c r="L11" s="469" t="s">
        <v>418</v>
      </c>
    </row>
    <row r="12" spans="1:12" ht="15.75" thickBot="1" x14ac:dyDescent="0.3"/>
    <row r="13" spans="1:12" ht="57.95" customHeight="1" thickTop="1" thickBot="1" x14ac:dyDescent="0.3">
      <c r="A13" s="560" t="s">
        <v>415</v>
      </c>
      <c r="B13" s="561"/>
      <c r="C13" s="561"/>
      <c r="D13" s="561"/>
      <c r="E13" s="561"/>
      <c r="F13" s="561"/>
      <c r="G13" s="561"/>
      <c r="H13" s="470" t="s">
        <v>168</v>
      </c>
    </row>
    <row r="15" spans="1:12" ht="15.75" thickBot="1" x14ac:dyDescent="0.3"/>
    <row r="16" spans="1:12" ht="22.5" thickTop="1" thickBot="1" x14ac:dyDescent="0.3">
      <c r="A16" s="568" t="s">
        <v>416</v>
      </c>
      <c r="B16" s="569"/>
      <c r="C16" s="569"/>
      <c r="D16" s="569"/>
      <c r="E16" s="569"/>
      <c r="F16" s="569"/>
      <c r="G16" s="569"/>
      <c r="H16" s="470" t="s">
        <v>316</v>
      </c>
    </row>
    <row r="17" spans="1:8" ht="15.75" thickBot="1" x14ac:dyDescent="0.3"/>
    <row r="18" spans="1:8" ht="27.95" customHeight="1" thickTop="1" thickBot="1" x14ac:dyDescent="0.3">
      <c r="A18" s="560" t="s">
        <v>417</v>
      </c>
      <c r="B18" s="561"/>
      <c r="C18" s="561"/>
      <c r="D18" s="561"/>
      <c r="E18" s="561"/>
      <c r="F18" s="561"/>
      <c r="G18" s="561"/>
      <c r="H18" s="470" t="s">
        <v>168</v>
      </c>
    </row>
    <row r="21" spans="1:8" ht="23.25" x14ac:dyDescent="0.25">
      <c r="A21" s="562" t="s">
        <v>409</v>
      </c>
      <c r="B21" s="562"/>
      <c r="C21" s="562"/>
      <c r="D21" s="562"/>
      <c r="E21" s="562"/>
      <c r="F21" s="562"/>
      <c r="G21" s="562"/>
      <c r="H21" s="562"/>
    </row>
    <row r="22" spans="1:8" x14ac:dyDescent="0.25">
      <c r="A22" s="563" t="str">
        <f>IF(AND(H8="oui",H10="oui",H13="oui",OR(H16="non",AND(H18="oui",H16="oui"))),L6,IF(H10="non",L8,IF(AND(H10="oui",H8="non",H13="oui"),L7,IF(AND(H8="oui",H10="oui",H13="non"),L9,IF(AND(H8="oui",H10="oui",H13="oui",H16="oui",H18="non"),L10,L11)))))</f>
        <v>Votre établissement valide les pré-requis à une candidature au dispositif de labellisation. Vous pouvez commencer à renseigner les onglets  "Eligibilité" puis "Complétude dossier candidature" pour préparer votre candidature. IMPORTANT: avant toute candidature assurez vous auprès du chargé de mission label ou sur le site du label que la session de labellisation que vous visez accepte encore des candidatures, les places sont limitées.</v>
      </c>
      <c r="B22" s="563"/>
      <c r="C22" s="563"/>
      <c r="D22" s="563"/>
      <c r="E22" s="563"/>
      <c r="F22" s="563"/>
      <c r="G22" s="563"/>
      <c r="H22" s="563"/>
    </row>
    <row r="23" spans="1:8" ht="74.25" customHeight="1" x14ac:dyDescent="0.25">
      <c r="A23" s="563"/>
      <c r="B23" s="563"/>
      <c r="C23" s="563"/>
      <c r="D23" s="563"/>
      <c r="E23" s="563"/>
      <c r="F23" s="563"/>
      <c r="G23" s="563"/>
      <c r="H23" s="563"/>
    </row>
  </sheetData>
  <sheetProtection algorithmName="SHA-512" hashValue="mv7CXN4DJRpqfipl8zdx76tH6aqqvFCZ4UrM3cttKQmApnPtRt3dX8oYrGyl+FHWGOcYoIGLhN0Y7hMbl4G/JQ==" saltValue="KrFLnHwm8c37KBFkfPbCRw==" spinCount="100000" sheet="1" objects="1" scenarios="1"/>
  <mergeCells count="9">
    <mergeCell ref="A18:G18"/>
    <mergeCell ref="A21:H21"/>
    <mergeCell ref="A22:H23"/>
    <mergeCell ref="A2:H3"/>
    <mergeCell ref="A8:G8"/>
    <mergeCell ref="A10:E10"/>
    <mergeCell ref="A6:H6"/>
    <mergeCell ref="A13:G13"/>
    <mergeCell ref="A16:G16"/>
  </mergeCells>
  <conditionalFormatting sqref="A18:H18">
    <cfRule type="expression" dxfId="117" priority="3">
      <formula>$H$16="non"</formula>
    </cfRule>
  </conditionalFormatting>
  <conditionalFormatting sqref="A21:H21">
    <cfRule type="expression" dxfId="116" priority="1">
      <formula>AND($H$8="oui",$H$10="oui",$H$13="oui",OR($H$16="non",AND($H$16="oui",$H$18="oui")))</formula>
    </cfRule>
  </conditionalFormatting>
  <dataValidations count="1">
    <dataValidation type="list" allowBlank="1" showInputMessage="1" showErrorMessage="1" sqref="H10 H8 H13 H16 H18">
      <formula1>$L$2:$L$3</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tabColor rgb="FF00B0F0"/>
  </sheetPr>
  <dimension ref="A1:AO103"/>
  <sheetViews>
    <sheetView tabSelected="1" topLeftCell="A28" zoomScale="80" zoomScaleNormal="80" workbookViewId="0">
      <selection activeCell="I57" sqref="I57"/>
    </sheetView>
  </sheetViews>
  <sheetFormatPr baseColWidth="10" defaultRowHeight="15" x14ac:dyDescent="0.25"/>
  <cols>
    <col min="1" max="1" width="4.7109375" customWidth="1"/>
    <col min="2" max="4" width="7" customWidth="1"/>
    <col min="5" max="5" width="58.7109375" customWidth="1"/>
    <col min="6" max="6" width="13.28515625" customWidth="1"/>
    <col min="7" max="7" width="12.140625" customWidth="1"/>
    <col min="8" max="8" width="10.85546875" customWidth="1"/>
    <col min="9" max="9" width="10.28515625" customWidth="1"/>
    <col min="10" max="10" width="12" customWidth="1"/>
    <col min="11" max="11" width="11.7109375" customWidth="1"/>
    <col min="12" max="12" width="19.140625" customWidth="1"/>
    <col min="13" max="13" width="12.42578125" customWidth="1"/>
    <col min="14" max="14" width="20.140625" customWidth="1"/>
    <col min="15" max="15" width="15.7109375" customWidth="1"/>
    <col min="16" max="16" width="26.42578125" customWidth="1"/>
    <col min="17" max="17" width="16.85546875" customWidth="1"/>
    <col min="18" max="18" width="23.28515625" customWidth="1"/>
    <col min="19" max="19" width="24.140625" customWidth="1"/>
    <col min="20" max="20" width="36.140625" customWidth="1"/>
    <col min="21" max="21" width="29.7109375" customWidth="1"/>
    <col min="22" max="22" width="1.28515625" customWidth="1"/>
    <col min="23" max="23" width="1.42578125" customWidth="1"/>
    <col min="24" max="24" width="50.7109375" customWidth="1"/>
    <col min="25" max="25" width="2.28515625" customWidth="1"/>
    <col min="26" max="26" width="50.7109375" customWidth="1"/>
    <col min="27" max="27" width="2.42578125" customWidth="1"/>
    <col min="28" max="28" width="50.7109375" customWidth="1"/>
    <col min="29" max="29" width="1.85546875" customWidth="1"/>
    <col min="30" max="30" width="50.7109375" customWidth="1"/>
    <col min="31" max="31" width="28.28515625" customWidth="1"/>
    <col min="32" max="32" width="7" hidden="1" customWidth="1"/>
    <col min="33" max="34" width="0" hidden="1" customWidth="1"/>
    <col min="35" max="35" width="15.5703125" hidden="1" customWidth="1"/>
    <col min="36" max="41" width="0" hidden="1" customWidth="1"/>
  </cols>
  <sheetData>
    <row r="1" spans="1:41" ht="27.75" customHeight="1" x14ac:dyDescent="0.25">
      <c r="A1" s="573" t="s">
        <v>501</v>
      </c>
      <c r="B1" s="574"/>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row>
    <row r="2" spans="1:41" ht="31.5" x14ac:dyDescent="0.35">
      <c r="E2" s="174" t="s">
        <v>166</v>
      </c>
      <c r="L2" s="58" t="s">
        <v>144</v>
      </c>
    </row>
    <row r="3" spans="1:41" ht="23.25" x14ac:dyDescent="0.35">
      <c r="E3" s="174"/>
      <c r="L3" s="58"/>
    </row>
    <row r="4" spans="1:41" ht="23.25" x14ac:dyDescent="0.35">
      <c r="E4" s="174"/>
      <c r="L4" s="58"/>
      <c r="AJ4" t="s">
        <v>337</v>
      </c>
      <c r="AK4" t="s">
        <v>338</v>
      </c>
    </row>
    <row r="5" spans="1:41" ht="23.25" x14ac:dyDescent="0.35">
      <c r="E5" s="174"/>
      <c r="L5" s="58"/>
      <c r="AJ5">
        <f>SUM(AF21:AF88)</f>
        <v>68</v>
      </c>
      <c r="AK5">
        <v>68</v>
      </c>
    </row>
    <row r="6" spans="1:41" ht="23.25" x14ac:dyDescent="0.35">
      <c r="E6" s="174"/>
      <c r="L6" s="58"/>
    </row>
    <row r="7" spans="1:41" ht="23.25" customHeight="1" x14ac:dyDescent="0.35">
      <c r="C7" s="575" t="s">
        <v>576</v>
      </c>
      <c r="D7" s="553"/>
      <c r="E7" s="553"/>
      <c r="L7" s="58"/>
    </row>
    <row r="8" spans="1:41" x14ac:dyDescent="0.25">
      <c r="C8" s="553"/>
      <c r="D8" s="553"/>
      <c r="E8" s="553"/>
      <c r="K8" s="175"/>
      <c r="L8" s="176"/>
      <c r="M8" s="176"/>
      <c r="N8" s="176"/>
    </row>
    <row r="9" spans="1:41" x14ac:dyDescent="0.25">
      <c r="C9" s="553"/>
      <c r="D9" s="553"/>
      <c r="E9" s="553"/>
      <c r="K9" s="176"/>
      <c r="L9" s="176"/>
      <c r="M9" s="176"/>
      <c r="N9" s="176"/>
      <c r="AD9" s="50"/>
    </row>
    <row r="10" spans="1:41" x14ac:dyDescent="0.25">
      <c r="C10" s="553"/>
      <c r="D10" s="553"/>
      <c r="E10" s="553"/>
      <c r="K10" s="176"/>
      <c r="L10" s="176"/>
      <c r="M10" s="176"/>
      <c r="N10" s="176"/>
    </row>
    <row r="11" spans="1:41" x14ac:dyDescent="0.25">
      <c r="C11" s="553"/>
      <c r="D11" s="553"/>
      <c r="E11" s="553"/>
    </row>
    <row r="12" spans="1:41" ht="15" customHeight="1" x14ac:dyDescent="0.25">
      <c r="C12" s="553"/>
      <c r="D12" s="553"/>
      <c r="E12" s="553"/>
      <c r="F12" s="50"/>
      <c r="AL12" t="s">
        <v>160</v>
      </c>
      <c r="AM12">
        <f>'Pré-requis candidature'!F10</f>
        <v>11</v>
      </c>
      <c r="AO12" t="s">
        <v>317</v>
      </c>
    </row>
    <row r="13" spans="1:41" x14ac:dyDescent="0.25">
      <c r="C13" s="553"/>
      <c r="D13" s="553"/>
      <c r="E13" s="553"/>
      <c r="F13" s="50"/>
      <c r="P13" s="50"/>
      <c r="AO13" t="s">
        <v>318</v>
      </c>
    </row>
    <row r="14" spans="1:41" ht="59.25" customHeight="1" x14ac:dyDescent="0.25">
      <c r="C14" s="553"/>
      <c r="D14" s="553"/>
      <c r="E14" s="553"/>
      <c r="F14" s="62" t="s">
        <v>133</v>
      </c>
      <c r="G14" s="63" t="s">
        <v>134</v>
      </c>
      <c r="H14" s="576" t="s">
        <v>167</v>
      </c>
      <c r="I14" s="577"/>
      <c r="J14" s="577"/>
      <c r="K14" s="578"/>
      <c r="L14" s="63" t="s">
        <v>135</v>
      </c>
      <c r="M14" s="548" t="s">
        <v>167</v>
      </c>
      <c r="N14" s="63" t="s">
        <v>136</v>
      </c>
      <c r="O14" s="576" t="s">
        <v>167</v>
      </c>
      <c r="P14" s="577"/>
      <c r="Q14" s="578"/>
      <c r="R14" s="63" t="s">
        <v>156</v>
      </c>
      <c r="S14" s="63" t="s">
        <v>157</v>
      </c>
      <c r="X14" s="81"/>
      <c r="Y14" s="81"/>
      <c r="Z14" s="81"/>
      <c r="AA14" s="81"/>
      <c r="AB14" s="81"/>
      <c r="AC14" s="81"/>
      <c r="AD14" s="81"/>
      <c r="AJ14" t="s">
        <v>146</v>
      </c>
      <c r="AK14">
        <f>COUNTIFS($A$22:$A$88,"A",$O$22:$O$88,5)</f>
        <v>0</v>
      </c>
      <c r="AL14" s="46" t="s">
        <v>151</v>
      </c>
      <c r="AM14">
        <v>2</v>
      </c>
      <c r="AO14" t="s">
        <v>319</v>
      </c>
    </row>
    <row r="15" spans="1:41" ht="38.25" customHeight="1" x14ac:dyDescent="0.25">
      <c r="C15" s="553"/>
      <c r="D15" s="553"/>
      <c r="E15" s="553"/>
      <c r="AJ15" t="s">
        <v>147</v>
      </c>
      <c r="AK15">
        <f>COUNTIFS($A$22:$A$88,"A",$O$22:$O$88,4)</f>
        <v>0</v>
      </c>
      <c r="AL15" s="46" t="s">
        <v>152</v>
      </c>
      <c r="AM15">
        <v>1</v>
      </c>
      <c r="AO15" t="s">
        <v>320</v>
      </c>
    </row>
    <row r="16" spans="1:41" ht="21.75" customHeight="1" x14ac:dyDescent="0.25">
      <c r="B16" s="50"/>
      <c r="C16" s="553"/>
      <c r="D16" s="553"/>
      <c r="E16" s="553"/>
      <c r="AG16" s="46" t="s">
        <v>130</v>
      </c>
      <c r="AH16" s="64" t="s">
        <v>137</v>
      </c>
      <c r="AI16" s="64" t="s">
        <v>138</v>
      </c>
      <c r="AJ16" t="s">
        <v>148</v>
      </c>
      <c r="AK16">
        <f>COUNTIFS($A$22:$A$88,"A",$O$22:$O$88,3)</f>
        <v>0</v>
      </c>
      <c r="AL16" s="46" t="s">
        <v>153</v>
      </c>
      <c r="AM16">
        <v>0</v>
      </c>
    </row>
    <row r="17" spans="1:39" ht="19.5" customHeight="1" x14ac:dyDescent="0.25">
      <c r="Z17" s="317"/>
      <c r="AA17" s="317"/>
      <c r="AB17" s="317"/>
      <c r="AG17" s="46" t="s">
        <v>131</v>
      </c>
      <c r="AH17" s="64" t="s">
        <v>163</v>
      </c>
      <c r="AI17" s="64" t="s">
        <v>164</v>
      </c>
      <c r="AJ17" t="s">
        <v>149</v>
      </c>
      <c r="AK17">
        <f>COUNTIFS($A$22:$A$88,"A",$O$22:$O$88,2)</f>
        <v>0</v>
      </c>
      <c r="AL17" s="46" t="s">
        <v>154</v>
      </c>
      <c r="AM17">
        <v>2</v>
      </c>
    </row>
    <row r="18" spans="1:39" ht="15.75" customHeight="1" thickBot="1" x14ac:dyDescent="0.3">
      <c r="G18" s="55"/>
      <c r="I18" s="54"/>
      <c r="J18" s="48"/>
      <c r="X18" s="589" t="s">
        <v>165</v>
      </c>
      <c r="Y18" s="564"/>
      <c r="Z18" s="564"/>
      <c r="AA18" s="564"/>
      <c r="AB18" s="564"/>
      <c r="AC18" s="564"/>
      <c r="AD18" s="564"/>
      <c r="AG18" s="64"/>
      <c r="AH18" s="46"/>
      <c r="AI18" s="46"/>
      <c r="AJ18" t="s">
        <v>150</v>
      </c>
      <c r="AK18">
        <f>COUNTIFS($A$22:$A$88,"A",$O$22:$O$88,1)</f>
        <v>5</v>
      </c>
      <c r="AL18" s="46"/>
    </row>
    <row r="19" spans="1:39" ht="27" customHeight="1" thickTop="1" thickBot="1" x14ac:dyDescent="0.3">
      <c r="E19" s="313" t="s">
        <v>160</v>
      </c>
      <c r="F19" s="535" t="str">
        <f>IF((COUNTIFS(A23:A88,"S",F23:F88,"&gt;=2",F23:F88,"&lt;3")+COUNTIFS(A23:A88,"S",F23:F88,"&gt;=3",F23:F88,"&lt;4")+COUNTIFS(A23:A88,"S",F23:F88,"&gt;=4",F23:F88,"&lt;5")+COUNTIFS(A23:A88,"S",F23:F88,5))&gt;=AM12,"validé","non validé")</f>
        <v>non validé</v>
      </c>
      <c r="G19" s="586" t="s">
        <v>392</v>
      </c>
      <c r="H19" s="587"/>
      <c r="I19" s="587"/>
      <c r="J19" s="587"/>
      <c r="K19" s="587"/>
      <c r="L19" s="587"/>
      <c r="M19" s="587"/>
      <c r="N19" s="587"/>
      <c r="O19" s="587"/>
      <c r="P19" s="587"/>
      <c r="Q19" s="587"/>
      <c r="R19" s="587"/>
      <c r="S19" s="588"/>
      <c r="V19" s="46"/>
      <c r="W19" s="46"/>
      <c r="X19" s="564"/>
      <c r="Y19" s="564"/>
      <c r="Z19" s="564"/>
      <c r="AA19" s="564"/>
      <c r="AB19" s="564"/>
      <c r="AC19" s="564"/>
      <c r="AD19" s="564"/>
    </row>
    <row r="20" spans="1:39" ht="59.25" customHeight="1" thickTop="1" thickBot="1" x14ac:dyDescent="0.3">
      <c r="C20" s="585" t="s">
        <v>315</v>
      </c>
      <c r="D20" s="585"/>
      <c r="E20" s="312" t="s">
        <v>140</v>
      </c>
      <c r="F20" s="51"/>
      <c r="G20" s="579" t="s">
        <v>393</v>
      </c>
      <c r="H20" s="583"/>
      <c r="I20" s="583"/>
      <c r="J20" s="582"/>
      <c r="K20" s="579" t="s">
        <v>394</v>
      </c>
      <c r="L20" s="582"/>
      <c r="M20" s="579" t="s">
        <v>395</v>
      </c>
      <c r="N20" s="582"/>
      <c r="O20" s="579" t="s">
        <v>396</v>
      </c>
      <c r="P20" s="584"/>
      <c r="Q20" s="579" t="s">
        <v>397</v>
      </c>
      <c r="R20" s="580"/>
      <c r="S20" s="581"/>
      <c r="T20" s="65" t="s">
        <v>161</v>
      </c>
      <c r="U20" s="66" t="s">
        <v>335</v>
      </c>
      <c r="V20" s="77"/>
      <c r="W20" s="77"/>
      <c r="X20" s="570" t="s">
        <v>398</v>
      </c>
      <c r="Y20" s="571"/>
      <c r="Z20" s="572"/>
      <c r="AA20" s="77"/>
      <c r="AB20" s="98" t="s">
        <v>390</v>
      </c>
      <c r="AC20" s="77"/>
      <c r="AD20" s="97" t="s">
        <v>391</v>
      </c>
      <c r="AE20" s="66" t="s">
        <v>336</v>
      </c>
    </row>
    <row r="21" spans="1:39" ht="73.5" customHeight="1" thickTop="1" thickBot="1" x14ac:dyDescent="0.3">
      <c r="C21" s="292" t="s">
        <v>313</v>
      </c>
      <c r="D21" s="292" t="s">
        <v>577</v>
      </c>
      <c r="E21" s="293"/>
      <c r="F21" s="128" t="s">
        <v>128</v>
      </c>
      <c r="G21" s="129" t="s">
        <v>132</v>
      </c>
      <c r="H21" s="110" t="s">
        <v>129</v>
      </c>
      <c r="I21" s="130" t="s">
        <v>139</v>
      </c>
      <c r="J21" s="131" t="s">
        <v>129</v>
      </c>
      <c r="K21" s="129" t="s">
        <v>379</v>
      </c>
      <c r="L21" s="131" t="s">
        <v>142</v>
      </c>
      <c r="M21" s="132" t="s">
        <v>312</v>
      </c>
      <c r="N21" s="131" t="s">
        <v>143</v>
      </c>
      <c r="O21" s="53" t="s">
        <v>141</v>
      </c>
      <c r="P21" s="103" t="str">
        <f>IF(AND(AK14&gt;=1,AK18&gt;=AM16),"équilibre des 5 axes à revoir: il y a actuellement au moins un axe au niveau 5 et un axe au niveau 1",IF(AND(AK14&gt;=1,AK17&gt;=AM17),"équilibre des 5 axes à revoir: il y a actuellement au moins un axe au niveau 5 et deux axes au niveau 2",IF(AND(AK15&gt;=1,AK18&gt;=AM15),"équilibre des 5 axes à revoir: il y a actuellement au moins un axe au niveau 4 et un axe au niveau 1",IF(AND(AK16&gt;=1,AK18&gt;=AM14),"équilibre des 5 axes à revoir: il y a actuellement au moins un axe au niveau 3 et deux axes au niveau 1", "OK"))))</f>
        <v>OK</v>
      </c>
      <c r="Q21" s="76" t="s">
        <v>155</v>
      </c>
      <c r="R21" s="52" t="s">
        <v>158</v>
      </c>
      <c r="S21" s="107" t="s">
        <v>159</v>
      </c>
      <c r="T21" s="223" t="str">
        <f>IF(P21="équilibré","l’établissement mène des actions responsables transversalement aux cinq axes",P21)</f>
        <v>OK</v>
      </c>
      <c r="U21" s="399" t="str">
        <f>IF(T21="OK","OK","Attention ce déséquilibre est de nature à repousser une candidature car les corrections ne peuvent généralement pas être apportées à courts termes")</f>
        <v>OK</v>
      </c>
      <c r="V21" s="78" t="s">
        <v>162</v>
      </c>
      <c r="W21" s="78"/>
      <c r="X21" s="314" t="s">
        <v>388</v>
      </c>
      <c r="Y21" s="79"/>
      <c r="Z21" s="314" t="s">
        <v>389</v>
      </c>
      <c r="AA21" s="79"/>
      <c r="AB21" s="47"/>
      <c r="AC21" s="79"/>
      <c r="AD21" s="47"/>
      <c r="AE21" s="222" t="str">
        <f>IF(U21="OK","Diagnostic validé","Diagnostic non validé")</f>
        <v>Diagnostic validé</v>
      </c>
      <c r="AF21">
        <f>IF(AE21="Diagnostic validé",1,"")</f>
        <v>1</v>
      </c>
    </row>
    <row r="22" spans="1:39" ht="60" customHeight="1" thickTop="1" thickBot="1" x14ac:dyDescent="0.3">
      <c r="A22" s="135" t="s">
        <v>145</v>
      </c>
      <c r="B22" s="133">
        <v>1</v>
      </c>
      <c r="C22" s="99"/>
      <c r="D22" s="209"/>
      <c r="E22" s="211" t="s">
        <v>0</v>
      </c>
      <c r="F22" s="56"/>
      <c r="G22" s="56"/>
      <c r="H22" s="112"/>
      <c r="I22" s="112"/>
      <c r="J22" s="112"/>
      <c r="K22" s="112"/>
      <c r="L22" s="112"/>
      <c r="M22" s="112"/>
      <c r="N22" s="127"/>
      <c r="O22" s="122">
        <f>IF(SUMIF(A23:A32,"S",F23:F32)/3-0.5&lt;0,0,ROUNDUP(SUMIF(A23:A32,"S",F23:F32)/3-0.5,0))</f>
        <v>1</v>
      </c>
      <c r="P22" s="104"/>
      <c r="Q22" s="119" t="str">
        <f>IF(O22=5,"fournir 2 pratiques",IF(O22=4,"fournir 1 pratique","mettre 0, 1 ou 2 pratiques: au libre choix de l'établissement"))</f>
        <v>mettre 0, 1 ou 2 pratiques: au libre choix de l'établissement</v>
      </c>
      <c r="R22" s="165"/>
      <c r="S22" s="166"/>
      <c r="T22" s="224" t="str">
        <f>IF(AND(Q22="fournir 2 pratiques",OR(R22="",S22="")),"il manque au moins une pratique pour cet axe",IF(AND(Q22="fournir 1 pratique",AND(R22="",S22="")),"il manque une pratique pour cet axe","OK"))</f>
        <v>OK</v>
      </c>
      <c r="U22" s="225" t="str">
        <f>IF(T22="OK","OK","")</f>
        <v>OK</v>
      </c>
      <c r="V22" s="67"/>
      <c r="W22" s="67"/>
      <c r="X22" s="83"/>
      <c r="Y22" s="67"/>
      <c r="Z22" s="83"/>
      <c r="AA22" s="82"/>
      <c r="AB22" s="83"/>
      <c r="AC22" s="82"/>
      <c r="AD22" s="83"/>
      <c r="AE22" s="222" t="str">
        <f>IF(U22="OK","Diagnostic validé","Diagnostic non validé")</f>
        <v>Diagnostic validé</v>
      </c>
      <c r="AF22">
        <f t="shared" ref="AF22:AF85" si="0">IF(AE22="Diagnostic validé",1,"")</f>
        <v>1</v>
      </c>
    </row>
    <row r="23" spans="1:39" ht="87.75" customHeight="1" thickBot="1" x14ac:dyDescent="0.3">
      <c r="A23" s="134" t="s">
        <v>1</v>
      </c>
      <c r="B23" s="134" t="s">
        <v>2</v>
      </c>
      <c r="C23" s="295" t="str">
        <f>IF('Réglementation,docs,indicateurs'!C5="","non","oui")</f>
        <v>non</v>
      </c>
      <c r="D23" s="296" t="str">
        <f>IF('Réglementation,docs,indicateurs'!D5="","non","oui")</f>
        <v>oui</v>
      </c>
      <c r="E23" s="322" t="s">
        <v>3</v>
      </c>
      <c r="F23" s="212">
        <v>1</v>
      </c>
      <c r="G23" s="101" t="s">
        <v>130</v>
      </c>
      <c r="H23" s="136" t="str">
        <f xml:space="preserve"> IF(G23="concerné", "non",IF(G23="variable non pertinente", "proposer un autre libellé pour la variable","oui"))</f>
        <v>non</v>
      </c>
      <c r="I23" s="136">
        <f>MAX(IF(G24="concerné",ABS(F23-F24),0),IF(G25="concerné",ABS(F23-F25),0))</f>
        <v>0</v>
      </c>
      <c r="J23" s="136" t="str">
        <f>IF(I23&gt;=2,"oui","non")</f>
        <v>non</v>
      </c>
      <c r="K23" s="136" t="str">
        <f xml:space="preserve"> IF(F23&gt;1,"oui","non")</f>
        <v>non</v>
      </c>
      <c r="L23" s="471" t="s">
        <v>137</v>
      </c>
      <c r="M23" s="100" t="str">
        <f xml:space="preserve"> IF(A23="S", $AO$13,IF(OR(AND(F23&gt;1,F23&lt;3,C23="oui"),AND(F23&gt;2,F23&lt;4,C23="oui"),AND(F23&gt;2,F23&lt;4,D23="oui")),$AO$12,IF(F23&gt;=4,$AO$12,$AO$13)))</f>
        <v>indicateur non requis</v>
      </c>
      <c r="N23" s="161"/>
      <c r="O23" s="105"/>
      <c r="P23" s="102"/>
      <c r="Q23" s="68"/>
      <c r="R23" s="106"/>
      <c r="S23" s="108"/>
      <c r="T23" s="216" t="str">
        <f>CONCATENATE(IF(H23="oui","cohérence: justifier le statut",""),"---",IF(H23="proposer un autre libellé pour la variable","cohérence: proposer un autre intitulé pour cette variable",""),"---",IF(J23="oui","cohérence: justifier l'écart&gt;1 entre la variable stratégique et une ou plusieurs variables opérationnelles liées",""),"---",IF(AND(K23="oui",L23="document établissement"),"présence document établissement: fournir une explication","OK"),"---",IF(AND(M23=$AO$12,N23=$AI$17),"présence indicateurs établissement: fournir une explication","OK"))</f>
        <v>---------OK---OK</v>
      </c>
      <c r="U23" s="226" t="str">
        <f>IF(T23="---------OK---OK","OK","OK une fois les justifications et explications renseignées dans les cases blanches du tableau suivant")</f>
        <v>OK</v>
      </c>
      <c r="V23" s="79" t="str">
        <f>Eligibilité!U23</f>
        <v>OK</v>
      </c>
      <c r="W23" s="79" t="str">
        <f>Eligibilité!H23</f>
        <v>non</v>
      </c>
      <c r="X23" s="472"/>
      <c r="Y23" s="79" t="str">
        <f>Eligibilité!J23</f>
        <v>non</v>
      </c>
      <c r="Z23" s="472"/>
      <c r="AA23" s="80" t="str">
        <f>Eligibilité!L23</f>
        <v>document commun CPU/CGE</v>
      </c>
      <c r="AB23" s="472"/>
      <c r="AC23" s="80">
        <f>Eligibilité!N23</f>
        <v>0</v>
      </c>
      <c r="AD23" s="473"/>
      <c r="AE23" s="222" t="str">
        <f>IF(U23="OK","Diagnostic validé",IF(OR(AND(H23="oui",X23=""),AND(H23="proposer un autre libellé pour la variable",X23=""),AND(J23="oui",Z23=""),AND(L23="document établissement",AB23=""),AND(N23="indicateurs établissement",AD23="")),"Diagnostic non validé","Diagnostic validé"))</f>
        <v>Diagnostic validé</v>
      </c>
      <c r="AF23">
        <f t="shared" si="0"/>
        <v>1</v>
      </c>
    </row>
    <row r="24" spans="1:39" ht="106.5" customHeight="1" thickTop="1" thickBot="1" x14ac:dyDescent="0.3">
      <c r="A24" s="1" t="s">
        <v>4</v>
      </c>
      <c r="B24" s="2" t="s">
        <v>5</v>
      </c>
      <c r="C24" s="294" t="str">
        <f>IF('Réglementation,docs,indicateurs'!C6="","non","oui")</f>
        <v>non</v>
      </c>
      <c r="D24" s="220" t="str">
        <f>IF('Réglementation,docs,indicateurs'!D6="","non","oui")</f>
        <v>non</v>
      </c>
      <c r="E24" s="301" t="s">
        <v>377</v>
      </c>
      <c r="F24" s="173">
        <v>1</v>
      </c>
      <c r="G24" s="156" t="s">
        <v>130</v>
      </c>
      <c r="H24" s="136" t="str">
        <f xml:space="preserve"> IF(G24="concerné", "non",IF(G24="variable non pertinente", "proposer un autre libellé pour la variable","oui"))</f>
        <v>non</v>
      </c>
      <c r="I24" s="138"/>
      <c r="J24" s="139"/>
      <c r="K24" s="136" t="str">
        <f xml:space="preserve"> IF(AND(F24&gt;1,OR(C24="oui",D24="oui")),"oui",IF(AND(F24&gt;2,C24="non",D24="non"),"oui","non"))</f>
        <v>non</v>
      </c>
      <c r="L24" s="471" t="s">
        <v>137</v>
      </c>
      <c r="M24" s="100" t="str">
        <f t="shared" ref="M24:M87" si="1" xml:space="preserve"> IF(A24="S", $AO$13,IF(OR(AND(F24&gt;1,F24&lt;3,C24="oui"),AND(F24&gt;2,F24&lt;4,C24="oui"),AND(F24&gt;2,F24&lt;4,D24="oui")),$AO$12,IF(F24&gt;=4,$AO$12,$AO$13)))</f>
        <v>indicateur non requis</v>
      </c>
      <c r="N24" s="156" t="s">
        <v>138</v>
      </c>
      <c r="O24" s="49"/>
      <c r="P24" s="49"/>
      <c r="Q24" s="68"/>
      <c r="R24" s="51"/>
      <c r="S24" s="70"/>
      <c r="T24" s="216" t="str">
        <f t="shared" ref="T24:T87" si="2">CONCATENATE(IF(H24="oui","cohérence: justifier le statut",""),"---",IF(H24="proposer un autre libellé pour la variable","cohérence: proposer un autre intitulé pour cette variable",""),"---",IF(J24="oui","cohérence: justifier l'écart&gt;1 entre la variable stratégique et une ou plusieurs variables opérationnelles liées",""),"---",IF(AND(K24="oui",L24="document établissement"),"présence document établissement: fournir une explication","OK"),"---",IF(AND(M24=$AO$12,N24=$AI$17),"présence indicateurs établissement: fournir une explication","OK"))</f>
        <v>---------OK---OK</v>
      </c>
      <c r="U24" s="226" t="str">
        <f>IF(T24="---------OK---OK","OK","OK une fois les justifications et explications renseignées dans les cases blanches du tableau suivant")</f>
        <v>OK</v>
      </c>
      <c r="V24" s="79" t="str">
        <f>Eligibilité!U24</f>
        <v>OK</v>
      </c>
      <c r="W24" s="79" t="str">
        <f>Eligibilité!H24</f>
        <v>non</v>
      </c>
      <c r="X24" s="472"/>
      <c r="Y24" s="79">
        <f>Eligibilité!J24</f>
        <v>0</v>
      </c>
      <c r="Z24" s="472"/>
      <c r="AA24" s="80" t="str">
        <f>Eligibilité!L24</f>
        <v>document commun CPU/CGE</v>
      </c>
      <c r="AB24" s="472"/>
      <c r="AC24" s="80" t="str">
        <f>Eligibilité!N24</f>
        <v>indicateurs commun CPU/CGE</v>
      </c>
      <c r="AD24" s="473"/>
      <c r="AE24" s="222" t="str">
        <f t="shared" ref="AE24:AE87" si="3">IF(U24="OK","Diagnostic validé",IF(OR(AND(H24="oui",X24=""),AND(H24="proposer un autre libellé pour la variable",X24=""),AND(J24="oui",Z24=""),AND(L24="document établissement",AB24=""),AND(N24="indicateurs établissement",AD24="")),"Diagnostic non validé","Diagnostic validé"))</f>
        <v>Diagnostic validé</v>
      </c>
      <c r="AF24">
        <f t="shared" si="0"/>
        <v>1</v>
      </c>
    </row>
    <row r="25" spans="1:39" ht="60" customHeight="1" thickTop="1" thickBot="1" x14ac:dyDescent="0.3">
      <c r="A25" s="1" t="s">
        <v>4</v>
      </c>
      <c r="B25" s="2" t="s">
        <v>7</v>
      </c>
      <c r="C25" s="291" t="str">
        <f>IF('Réglementation,docs,indicateurs'!C7="","non","oui")</f>
        <v>non</v>
      </c>
      <c r="D25" s="291" t="str">
        <f>IF('Réglementation,docs,indicateurs'!D7="","non","oui")</f>
        <v>non</v>
      </c>
      <c r="E25" s="85" t="s">
        <v>8</v>
      </c>
      <c r="F25" s="173">
        <v>1</v>
      </c>
      <c r="G25" s="156" t="s">
        <v>130</v>
      </c>
      <c r="H25" s="136" t="str">
        <f xml:space="preserve"> IF(G25="concerné", "non",IF(G25="variable non pertinente", "proposer un autre libellé pour la variable","oui"))</f>
        <v>non</v>
      </c>
      <c r="I25" s="140"/>
      <c r="J25" s="141"/>
      <c r="K25" s="136" t="str">
        <f xml:space="preserve"> IF(AND(F25&gt;1,OR(C25="oui",D25="oui")),"oui",IF(AND(F25&gt;2,C25="non",D25="non"),"oui","non"))</f>
        <v>non</v>
      </c>
      <c r="L25" s="159" t="s">
        <v>137</v>
      </c>
      <c r="M25" s="100" t="str">
        <f t="shared" si="1"/>
        <v>indicateur non requis</v>
      </c>
      <c r="N25" s="207" t="s">
        <v>164</v>
      </c>
      <c r="O25" s="52"/>
      <c r="P25" s="69"/>
      <c r="Q25" s="51"/>
      <c r="R25" s="51"/>
      <c r="S25" s="70"/>
      <c r="T25" s="216" t="str">
        <f t="shared" si="2"/>
        <v>---------OK---OK</v>
      </c>
      <c r="U25" s="226" t="str">
        <f t="shared" ref="U25:U88" si="4">IF(T25="---------OK---OK","OK","OK une fois les justifications et explications renseignées dans les cases blanches du tableau suivant")</f>
        <v>OK</v>
      </c>
      <c r="V25" s="79" t="str">
        <f>Eligibilité!U25</f>
        <v>OK</v>
      </c>
      <c r="W25" s="79" t="str">
        <f>Eligibilité!H25</f>
        <v>non</v>
      </c>
      <c r="X25" s="472"/>
      <c r="Y25" s="79">
        <f>Eligibilité!J25</f>
        <v>0</v>
      </c>
      <c r="Z25" s="472"/>
      <c r="AA25" s="80" t="str">
        <f>Eligibilité!L25</f>
        <v>document commun CPU/CGE</v>
      </c>
      <c r="AB25" s="472"/>
      <c r="AC25" s="80" t="str">
        <f>Eligibilité!N25</f>
        <v>indicateurs établissement</v>
      </c>
      <c r="AD25" s="473"/>
      <c r="AE25" s="222" t="str">
        <f t="shared" si="3"/>
        <v>Diagnostic validé</v>
      </c>
      <c r="AF25">
        <f t="shared" si="0"/>
        <v>1</v>
      </c>
    </row>
    <row r="26" spans="1:39" ht="75.75" customHeight="1" thickTop="1" thickBot="1" x14ac:dyDescent="0.3">
      <c r="A26" s="3" t="s">
        <v>1</v>
      </c>
      <c r="B26" s="3" t="s">
        <v>9</v>
      </c>
      <c r="C26" s="3" t="str">
        <f>IF('Réglementation,docs,indicateurs'!C8="","non","oui")</f>
        <v>non</v>
      </c>
      <c r="D26" s="3" t="str">
        <f>IF('Réglementation,docs,indicateurs'!D8="","non","oui")</f>
        <v>non</v>
      </c>
      <c r="E26" s="302" t="s">
        <v>10</v>
      </c>
      <c r="F26" s="212">
        <v>1</v>
      </c>
      <c r="G26" s="156" t="s">
        <v>130</v>
      </c>
      <c r="H26" s="137" t="str">
        <f t="shared" ref="H26:H87" si="5" xml:space="preserve"> IF(G26="concerné", "non","oui")</f>
        <v>non</v>
      </c>
      <c r="I26" s="136">
        <f>MAX(IF(G27="concerné",ABS(F26-F27),0),IF(G28="concerné",ABS(F26-F28),0),IF(G29="concerné",ABS(F26-F29),0))</f>
        <v>0</v>
      </c>
      <c r="J26" s="137" t="str">
        <f>IF(I26&gt;=2,"oui","non")</f>
        <v>non</v>
      </c>
      <c r="K26" s="136" t="str">
        <f xml:space="preserve"> IF(F26&gt;1,"oui","non")</f>
        <v>non</v>
      </c>
      <c r="L26" s="159" t="s">
        <v>163</v>
      </c>
      <c r="M26" s="100" t="str">
        <f t="shared" si="1"/>
        <v>indicateur non requis</v>
      </c>
      <c r="N26" s="162"/>
      <c r="O26" s="49"/>
      <c r="P26" s="69"/>
      <c r="Q26" s="51"/>
      <c r="R26" s="51"/>
      <c r="S26" s="70"/>
      <c r="T26" s="216" t="str">
        <f t="shared" si="2"/>
        <v>---------OK---OK</v>
      </c>
      <c r="U26" s="226" t="str">
        <f t="shared" si="4"/>
        <v>OK</v>
      </c>
      <c r="V26" s="79" t="str">
        <f>Eligibilité!U26</f>
        <v>OK</v>
      </c>
      <c r="W26" s="79" t="str">
        <f>Eligibilité!H26</f>
        <v>non</v>
      </c>
      <c r="X26" s="472"/>
      <c r="Y26" s="79" t="str">
        <f>Eligibilité!J26</f>
        <v>non</v>
      </c>
      <c r="Z26" s="472"/>
      <c r="AA26" s="80" t="str">
        <f>Eligibilité!L26</f>
        <v>document établissement</v>
      </c>
      <c r="AB26" s="472"/>
      <c r="AC26" s="80">
        <f>Eligibilité!N26</f>
        <v>0</v>
      </c>
      <c r="AD26" s="473"/>
      <c r="AE26" s="222" t="str">
        <f t="shared" si="3"/>
        <v>Diagnostic validé</v>
      </c>
      <c r="AF26">
        <f t="shared" si="0"/>
        <v>1</v>
      </c>
    </row>
    <row r="27" spans="1:39" ht="60" customHeight="1" thickTop="1" thickBot="1" x14ac:dyDescent="0.3">
      <c r="A27" s="1" t="s">
        <v>4</v>
      </c>
      <c r="B27" s="1" t="s">
        <v>11</v>
      </c>
      <c r="C27" s="208" t="str">
        <f>IF('Réglementation,docs,indicateurs'!C11="","non","oui")</f>
        <v>non</v>
      </c>
      <c r="D27" s="208" t="str">
        <f>IF('Réglementation,docs,indicateurs'!D11="","non","oui")</f>
        <v>oui</v>
      </c>
      <c r="E27" s="86" t="s">
        <v>12</v>
      </c>
      <c r="F27" s="173">
        <v>1</v>
      </c>
      <c r="G27" s="156" t="s">
        <v>130</v>
      </c>
      <c r="H27" s="137" t="str">
        <f t="shared" si="5"/>
        <v>non</v>
      </c>
      <c r="I27" s="138"/>
      <c r="J27" s="139"/>
      <c r="K27" s="136" t="str">
        <f xml:space="preserve"> IF(AND(F27&gt;1,OR(C27="oui",D27="oui")),"oui",IF(AND(F27&gt;2,C27="non",D27="non"),"oui","non"))</f>
        <v>non</v>
      </c>
      <c r="L27" s="159" t="s">
        <v>137</v>
      </c>
      <c r="M27" s="100" t="str">
        <f t="shared" si="1"/>
        <v>indicateur non requis</v>
      </c>
      <c r="N27" s="156" t="s">
        <v>138</v>
      </c>
      <c r="O27" s="49"/>
      <c r="P27" s="69"/>
      <c r="Q27" s="51"/>
      <c r="R27" s="51"/>
      <c r="S27" s="70"/>
      <c r="T27" s="216" t="str">
        <f t="shared" si="2"/>
        <v>---------OK---OK</v>
      </c>
      <c r="U27" s="226" t="str">
        <f t="shared" si="4"/>
        <v>OK</v>
      </c>
      <c r="V27" s="79" t="str">
        <f>Eligibilité!U27</f>
        <v>OK</v>
      </c>
      <c r="W27" s="79" t="str">
        <f>Eligibilité!H27</f>
        <v>non</v>
      </c>
      <c r="X27" s="472"/>
      <c r="Y27" s="79">
        <f>Eligibilité!J27</f>
        <v>0</v>
      </c>
      <c r="Z27" s="472"/>
      <c r="AA27" s="80" t="str">
        <f>Eligibilité!L27</f>
        <v>document commun CPU/CGE</v>
      </c>
      <c r="AB27" s="472"/>
      <c r="AC27" s="80" t="str">
        <f>Eligibilité!N27</f>
        <v>indicateurs commun CPU/CGE</v>
      </c>
      <c r="AD27" s="473"/>
      <c r="AE27" s="222" t="str">
        <f t="shared" si="3"/>
        <v>Diagnostic validé</v>
      </c>
      <c r="AF27">
        <f t="shared" si="0"/>
        <v>1</v>
      </c>
    </row>
    <row r="28" spans="1:39" ht="60" customHeight="1" thickTop="1" thickBot="1" x14ac:dyDescent="0.3">
      <c r="A28" s="1" t="s">
        <v>4</v>
      </c>
      <c r="B28" s="1" t="s">
        <v>13</v>
      </c>
      <c r="C28" s="208" t="str">
        <f>IF('Réglementation,docs,indicateurs'!C12="","non","oui")</f>
        <v>non</v>
      </c>
      <c r="D28" s="208" t="str">
        <f>IF('Réglementation,docs,indicateurs'!D12="","non","oui")</f>
        <v>non</v>
      </c>
      <c r="E28" s="86" t="s">
        <v>14</v>
      </c>
      <c r="F28" s="173">
        <v>1</v>
      </c>
      <c r="G28" s="156" t="s">
        <v>130</v>
      </c>
      <c r="H28" s="137" t="str">
        <f t="shared" si="5"/>
        <v>non</v>
      </c>
      <c r="I28" s="142"/>
      <c r="J28" s="143"/>
      <c r="K28" s="136" t="str">
        <f xml:space="preserve"> IF(AND(F28&gt;1,OR(C28="oui",D28="oui")),"oui",IF(AND(F28&gt;2,C28="non",D28="non"),"oui","non"))</f>
        <v>non</v>
      </c>
      <c r="L28" s="159" t="s">
        <v>137</v>
      </c>
      <c r="M28" s="100" t="str">
        <f t="shared" si="1"/>
        <v>indicateur non requis</v>
      </c>
      <c r="N28" s="156" t="s">
        <v>138</v>
      </c>
      <c r="O28" s="49"/>
      <c r="P28" s="69"/>
      <c r="Q28" s="51"/>
      <c r="R28" s="51"/>
      <c r="S28" s="70"/>
      <c r="T28" s="216" t="str">
        <f t="shared" si="2"/>
        <v>---------OK---OK</v>
      </c>
      <c r="U28" s="226" t="str">
        <f t="shared" si="4"/>
        <v>OK</v>
      </c>
      <c r="V28" s="79" t="str">
        <f>Eligibilité!U28</f>
        <v>OK</v>
      </c>
      <c r="W28" s="79" t="str">
        <f>Eligibilité!H28</f>
        <v>non</v>
      </c>
      <c r="X28" s="472"/>
      <c r="Y28" s="79">
        <f>Eligibilité!J28</f>
        <v>0</v>
      </c>
      <c r="Z28" s="472"/>
      <c r="AA28" s="80" t="str">
        <f>Eligibilité!L28</f>
        <v>document commun CPU/CGE</v>
      </c>
      <c r="AB28" s="472"/>
      <c r="AC28" s="80" t="str">
        <f>Eligibilité!N28</f>
        <v>indicateurs commun CPU/CGE</v>
      </c>
      <c r="AD28" s="473"/>
      <c r="AE28" s="222" t="str">
        <f t="shared" si="3"/>
        <v>Diagnostic validé</v>
      </c>
      <c r="AF28">
        <f t="shared" si="0"/>
        <v>1</v>
      </c>
    </row>
    <row r="29" spans="1:39" ht="60" customHeight="1" thickTop="1" thickBot="1" x14ac:dyDescent="0.3">
      <c r="A29" s="5" t="s">
        <v>4</v>
      </c>
      <c r="B29" s="5" t="s">
        <v>15</v>
      </c>
      <c r="C29" s="290" t="str">
        <f>IF('Réglementation,docs,indicateurs'!C13="","non","oui")</f>
        <v>non</v>
      </c>
      <c r="D29" s="290" t="str">
        <f>IF('Réglementation,docs,indicateurs'!D13="","non","oui")</f>
        <v>non</v>
      </c>
      <c r="E29" s="87" t="s">
        <v>16</v>
      </c>
      <c r="F29" s="173">
        <v>1</v>
      </c>
      <c r="G29" s="156" t="s">
        <v>130</v>
      </c>
      <c r="H29" s="137" t="str">
        <f t="shared" si="5"/>
        <v>non</v>
      </c>
      <c r="I29" s="140"/>
      <c r="J29" s="141"/>
      <c r="K29" s="136" t="str">
        <f xml:space="preserve"> IF(AND(F29&gt;1,OR(C29="oui",D29="oui")),"oui",IF(AND(F29&gt;2,C29="non",D29="non"),"oui","non"))</f>
        <v>non</v>
      </c>
      <c r="L29" s="159" t="s">
        <v>137</v>
      </c>
      <c r="M29" s="100" t="str">
        <f t="shared" si="1"/>
        <v>indicateur non requis</v>
      </c>
      <c r="N29" s="156" t="s">
        <v>164</v>
      </c>
      <c r="O29" s="49"/>
      <c r="P29" s="69"/>
      <c r="Q29" s="51"/>
      <c r="R29" s="51"/>
      <c r="S29" s="70"/>
      <c r="T29" s="216" t="str">
        <f t="shared" si="2"/>
        <v>---------OK---OK</v>
      </c>
      <c r="U29" s="226" t="str">
        <f t="shared" si="4"/>
        <v>OK</v>
      </c>
      <c r="V29" s="79" t="str">
        <f>Eligibilité!U29</f>
        <v>OK</v>
      </c>
      <c r="W29" s="79" t="str">
        <f>Eligibilité!H29</f>
        <v>non</v>
      </c>
      <c r="X29" s="472"/>
      <c r="Y29" s="79">
        <f>Eligibilité!J29</f>
        <v>0</v>
      </c>
      <c r="Z29" s="472"/>
      <c r="AA29" s="80" t="str">
        <f>Eligibilité!L29</f>
        <v>document commun CPU/CGE</v>
      </c>
      <c r="AB29" s="472"/>
      <c r="AC29" s="80" t="str">
        <f>Eligibilité!N29</f>
        <v>indicateurs établissement</v>
      </c>
      <c r="AD29" s="473"/>
      <c r="AE29" s="222" t="str">
        <f t="shared" si="3"/>
        <v>Diagnostic validé</v>
      </c>
      <c r="AF29">
        <f t="shared" si="0"/>
        <v>1</v>
      </c>
    </row>
    <row r="30" spans="1:39" ht="77.25" customHeight="1" thickTop="1" thickBot="1" x14ac:dyDescent="0.3">
      <c r="A30" s="3" t="s">
        <v>1</v>
      </c>
      <c r="B30" s="3" t="s">
        <v>17</v>
      </c>
      <c r="C30" s="3" t="str">
        <f>IF('Réglementation,docs,indicateurs'!C14="","non","oui")</f>
        <v>non</v>
      </c>
      <c r="D30" s="3" t="str">
        <f>IF('Réglementation,docs,indicateurs'!D14="","non","oui")</f>
        <v>non</v>
      </c>
      <c r="E30" s="302" t="s">
        <v>18</v>
      </c>
      <c r="F30" s="212">
        <v>1</v>
      </c>
      <c r="G30" s="156" t="s">
        <v>130</v>
      </c>
      <c r="H30" s="137" t="str">
        <f t="shared" si="5"/>
        <v>non</v>
      </c>
      <c r="I30" s="136">
        <f>MAX(IF(G31="concerné",ABS(F30-F31),0),IF(G32="concerné",ABS(F30-F32),0))</f>
        <v>0</v>
      </c>
      <c r="J30" s="144" t="str">
        <f>IF(I30&gt;=2,"oui","non")</f>
        <v>non</v>
      </c>
      <c r="K30" s="136" t="str">
        <f xml:space="preserve"> IF(F30&gt;1,"oui","non")</f>
        <v>non</v>
      </c>
      <c r="L30" s="159" t="s">
        <v>137</v>
      </c>
      <c r="M30" s="100" t="str">
        <f t="shared" si="1"/>
        <v>indicateur non requis</v>
      </c>
      <c r="N30" s="162"/>
      <c r="O30" s="49"/>
      <c r="P30" s="69"/>
      <c r="Q30" s="51"/>
      <c r="R30" s="51"/>
      <c r="S30" s="70"/>
      <c r="T30" s="216" t="str">
        <f t="shared" si="2"/>
        <v>---------OK---OK</v>
      </c>
      <c r="U30" s="226" t="str">
        <f t="shared" si="4"/>
        <v>OK</v>
      </c>
      <c r="V30" s="79" t="str">
        <f>Eligibilité!U30</f>
        <v>OK</v>
      </c>
      <c r="W30" s="79" t="str">
        <f>Eligibilité!H30</f>
        <v>non</v>
      </c>
      <c r="X30" s="472"/>
      <c r="Y30" s="79" t="str">
        <f>Eligibilité!J30</f>
        <v>non</v>
      </c>
      <c r="Z30" s="472"/>
      <c r="AA30" s="80" t="str">
        <f>Eligibilité!L30</f>
        <v>document commun CPU/CGE</v>
      </c>
      <c r="AB30" s="472"/>
      <c r="AC30" s="80">
        <f>Eligibilité!N30</f>
        <v>0</v>
      </c>
      <c r="AD30" s="473"/>
      <c r="AE30" s="222" t="str">
        <f t="shared" si="3"/>
        <v>Diagnostic validé</v>
      </c>
      <c r="AF30">
        <f t="shared" si="0"/>
        <v>1</v>
      </c>
    </row>
    <row r="31" spans="1:39" ht="60" customHeight="1" thickTop="1" thickBot="1" x14ac:dyDescent="0.3">
      <c r="A31" s="1" t="s">
        <v>4</v>
      </c>
      <c r="B31" s="1" t="s">
        <v>19</v>
      </c>
      <c r="C31" s="208" t="str">
        <f>IF('Réglementation,docs,indicateurs'!C15="","non","oui")</f>
        <v>non</v>
      </c>
      <c r="D31" s="208" t="str">
        <f>IF('Réglementation,docs,indicateurs'!D15="","non","oui")</f>
        <v>oui</v>
      </c>
      <c r="E31" s="88" t="s">
        <v>20</v>
      </c>
      <c r="F31" s="173">
        <v>1</v>
      </c>
      <c r="G31" s="156" t="s">
        <v>130</v>
      </c>
      <c r="H31" s="145" t="str">
        <f t="shared" si="5"/>
        <v>non</v>
      </c>
      <c r="I31" s="138"/>
      <c r="J31" s="146"/>
      <c r="K31" s="136" t="str">
        <f xml:space="preserve"> IF(AND(F31&gt;1,OR(C31="oui",D31="oui")),"oui",IF(AND(F31&gt;2,C31="non",D31="non"),"oui","non"))</f>
        <v>non</v>
      </c>
      <c r="L31" s="159" t="s">
        <v>137</v>
      </c>
      <c r="M31" s="100" t="str">
        <f t="shared" si="1"/>
        <v>indicateur non requis</v>
      </c>
      <c r="N31" s="156" t="s">
        <v>138</v>
      </c>
      <c r="O31" s="49"/>
      <c r="P31" s="69"/>
      <c r="Q31" s="51"/>
      <c r="R31" s="51"/>
      <c r="S31" s="70"/>
      <c r="T31" s="216" t="str">
        <f t="shared" si="2"/>
        <v>---------OK---OK</v>
      </c>
      <c r="U31" s="226" t="str">
        <f t="shared" si="4"/>
        <v>OK</v>
      </c>
      <c r="V31" s="79" t="str">
        <f>Eligibilité!U31</f>
        <v>OK</v>
      </c>
      <c r="W31" s="79" t="str">
        <f>Eligibilité!H31</f>
        <v>non</v>
      </c>
      <c r="X31" s="472"/>
      <c r="Y31" s="79">
        <f>Eligibilité!J31</f>
        <v>0</v>
      </c>
      <c r="Z31" s="472"/>
      <c r="AA31" s="80" t="str">
        <f>Eligibilité!L31</f>
        <v>document commun CPU/CGE</v>
      </c>
      <c r="AB31" s="472"/>
      <c r="AC31" s="80" t="str">
        <f>Eligibilité!N31</f>
        <v>indicateurs commun CPU/CGE</v>
      </c>
      <c r="AD31" s="473"/>
      <c r="AE31" s="222" t="str">
        <f t="shared" si="3"/>
        <v>Diagnostic validé</v>
      </c>
      <c r="AF31">
        <f t="shared" si="0"/>
        <v>1</v>
      </c>
    </row>
    <row r="32" spans="1:39" ht="60" customHeight="1" thickTop="1" thickBot="1" x14ac:dyDescent="0.3">
      <c r="A32" s="7" t="s">
        <v>4</v>
      </c>
      <c r="B32" s="5" t="s">
        <v>21</v>
      </c>
      <c r="C32" s="290" t="str">
        <f>IF('Réglementation,docs,indicateurs'!C16="","non","oui")</f>
        <v>non</v>
      </c>
      <c r="D32" s="290" t="str">
        <f>IF('Réglementation,docs,indicateurs'!D16="","non","oui")</f>
        <v>oui</v>
      </c>
      <c r="E32" s="115" t="s">
        <v>22</v>
      </c>
      <c r="F32" s="173">
        <v>1</v>
      </c>
      <c r="G32" s="156" t="s">
        <v>130</v>
      </c>
      <c r="H32" s="147" t="str">
        <f t="shared" si="5"/>
        <v>non</v>
      </c>
      <c r="I32" s="148"/>
      <c r="J32" s="149"/>
      <c r="K32" s="136" t="str">
        <f xml:space="preserve"> IF(AND(F32&gt;1,OR(C32="oui",D32="oui")),"oui",IF(AND(F32&gt;2,C32="non",D32="non"),"oui","non"))</f>
        <v>non</v>
      </c>
      <c r="L32" s="159" t="s">
        <v>137</v>
      </c>
      <c r="M32" s="100" t="str">
        <f t="shared" si="1"/>
        <v>indicateur non requis</v>
      </c>
      <c r="N32" s="156" t="s">
        <v>138</v>
      </c>
      <c r="O32" s="74"/>
      <c r="P32" s="75"/>
      <c r="Q32" s="71"/>
      <c r="R32" s="71"/>
      <c r="S32" s="73"/>
      <c r="T32" s="216" t="str">
        <f t="shared" si="2"/>
        <v>---------OK---OK</v>
      </c>
      <c r="U32" s="226" t="str">
        <f t="shared" si="4"/>
        <v>OK</v>
      </c>
      <c r="V32" s="79" t="str">
        <f>Eligibilité!U32</f>
        <v>OK</v>
      </c>
      <c r="W32" s="79" t="str">
        <f>Eligibilité!H32</f>
        <v>non</v>
      </c>
      <c r="X32" s="472"/>
      <c r="Y32" s="79">
        <f>Eligibilité!J32</f>
        <v>0</v>
      </c>
      <c r="Z32" s="472"/>
      <c r="AA32" s="80" t="str">
        <f>Eligibilité!L32</f>
        <v>document commun CPU/CGE</v>
      </c>
      <c r="AB32" s="472"/>
      <c r="AC32" s="80" t="str">
        <f>Eligibilité!N32</f>
        <v>indicateurs commun CPU/CGE</v>
      </c>
      <c r="AD32" s="473"/>
      <c r="AE32" s="222" t="str">
        <f t="shared" si="3"/>
        <v>Diagnostic validé</v>
      </c>
      <c r="AF32">
        <f t="shared" si="0"/>
        <v>1</v>
      </c>
    </row>
    <row r="33" spans="1:32" ht="60" customHeight="1" thickTop="1" thickBot="1" x14ac:dyDescent="0.3">
      <c r="A33" s="61" t="s">
        <v>145</v>
      </c>
      <c r="B33" s="8">
        <v>2</v>
      </c>
      <c r="C33" s="99"/>
      <c r="D33" s="209"/>
      <c r="E33" s="114" t="s">
        <v>23</v>
      </c>
      <c r="F33" s="158"/>
      <c r="G33" s="112"/>
      <c r="H33" s="150"/>
      <c r="I33" s="150"/>
      <c r="J33" s="150"/>
      <c r="K33" s="150"/>
      <c r="L33" s="158"/>
      <c r="M33" s="112"/>
      <c r="N33" s="163"/>
      <c r="O33" s="123">
        <f>IF(SUMIF(A34:A46,"S",F34:F46)/4-0.5&lt;0,0,ROUNDUP(SUMIF(A34:A46,"S",F34:F46)/4-0.5,0))</f>
        <v>1</v>
      </c>
      <c r="P33" s="113"/>
      <c r="Q33" s="120" t="str">
        <f>IF(O33=5,"fournir 2 pratiques",IF(O33=4,"fournir 1 pratique","mettre 0, 1 ou 2 pratiques: au libre choix de l'établissement"))</f>
        <v>mettre 0, 1 ou 2 pratiques: au libre choix de l'établissement</v>
      </c>
      <c r="R33" s="167"/>
      <c r="S33" s="168"/>
      <c r="T33" s="224" t="str">
        <f>IF(AND(Q33="fournir 2 pratiques",OR(R33="",S33="")),"il manque au moins une pratique pour cet axe",IF(AND(Q33="fournir 1 pratique",AND(R33="",S33="")),"il manque une pratique pour cet axe","OK"))</f>
        <v>OK</v>
      </c>
      <c r="U33" s="227" t="str">
        <f>IF(T33="OK","OK","")</f>
        <v>OK</v>
      </c>
      <c r="V33" s="67"/>
      <c r="W33" s="67"/>
      <c r="X33" s="83"/>
      <c r="Y33" s="67"/>
      <c r="Z33" s="83"/>
      <c r="AA33" s="82"/>
      <c r="AB33" s="83"/>
      <c r="AC33" s="82"/>
      <c r="AD33" s="83"/>
      <c r="AE33" s="222" t="str">
        <f>IF(U33="OK","Diagnostic validé","Diagnostic non validé")</f>
        <v>Diagnostic validé</v>
      </c>
      <c r="AF33">
        <f t="shared" si="0"/>
        <v>1</v>
      </c>
    </row>
    <row r="34" spans="1:32" ht="60" customHeight="1" thickBot="1" x14ac:dyDescent="0.3">
      <c r="A34" s="9" t="s">
        <v>1</v>
      </c>
      <c r="B34" s="10" t="s">
        <v>24</v>
      </c>
      <c r="C34" s="134" t="str">
        <f>IF('Réglementation,docs,indicateurs'!C18="","non","oui")</f>
        <v>non</v>
      </c>
      <c r="D34" s="134" t="str">
        <f>IF('Réglementation,docs,indicateurs'!D18="","non","oui")</f>
        <v>non</v>
      </c>
      <c r="E34" s="323" t="s">
        <v>25</v>
      </c>
      <c r="F34" s="212">
        <v>1</v>
      </c>
      <c r="G34" s="98" t="s">
        <v>130</v>
      </c>
      <c r="H34" s="136" t="str">
        <f t="shared" si="5"/>
        <v>non</v>
      </c>
      <c r="I34" s="136">
        <f>MAX(IF(G35="concerné",ABS(F34-F35),0),IF(G36="concerné",ABS(F34-F36),0),IF(G37="concerné",ABS(F34-F37),0))</f>
        <v>0</v>
      </c>
      <c r="J34" s="136" t="str">
        <f>IF(I34&gt;=2,"oui","non")</f>
        <v>non</v>
      </c>
      <c r="K34" s="136" t="str">
        <f xml:space="preserve"> IF(F34&gt;1,"oui","non")</f>
        <v>non</v>
      </c>
      <c r="L34" s="159" t="s">
        <v>137</v>
      </c>
      <c r="M34" s="100" t="str">
        <f t="shared" si="1"/>
        <v>indicateur non requis</v>
      </c>
      <c r="N34" s="161"/>
      <c r="O34" s="52"/>
      <c r="P34" s="69"/>
      <c r="Q34" s="51"/>
      <c r="R34" s="51"/>
      <c r="S34" s="70"/>
      <c r="T34" s="216" t="str">
        <f t="shared" si="2"/>
        <v>---------OK---OK</v>
      </c>
      <c r="U34" s="226" t="str">
        <f t="shared" si="4"/>
        <v>OK</v>
      </c>
      <c r="V34" s="79" t="str">
        <f>Eligibilité!U34</f>
        <v>OK</v>
      </c>
      <c r="W34" s="79" t="str">
        <f>Eligibilité!H34</f>
        <v>non</v>
      </c>
      <c r="X34" s="472"/>
      <c r="Y34" s="79" t="str">
        <f>Eligibilité!J34</f>
        <v>non</v>
      </c>
      <c r="Z34" s="472"/>
      <c r="AA34" s="80" t="str">
        <f>Eligibilité!L34</f>
        <v>document commun CPU/CGE</v>
      </c>
      <c r="AB34" s="472"/>
      <c r="AC34" s="80">
        <f>Eligibilité!N34</f>
        <v>0</v>
      </c>
      <c r="AD34" s="473"/>
      <c r="AE34" s="222" t="str">
        <f t="shared" si="3"/>
        <v>Diagnostic validé</v>
      </c>
      <c r="AF34">
        <f t="shared" si="0"/>
        <v>1</v>
      </c>
    </row>
    <row r="35" spans="1:32" ht="60" customHeight="1" thickTop="1" thickBot="1" x14ac:dyDescent="0.3">
      <c r="A35" s="11" t="s">
        <v>4</v>
      </c>
      <c r="B35" s="12" t="s">
        <v>26</v>
      </c>
      <c r="C35" s="208" t="str">
        <f>IF('Réglementation,docs,indicateurs'!C19="","non","oui")</f>
        <v>non</v>
      </c>
      <c r="D35" s="208" t="str">
        <f>IF('Réglementation,docs,indicateurs'!D19="","non","oui")</f>
        <v>oui</v>
      </c>
      <c r="E35" s="89" t="s">
        <v>27</v>
      </c>
      <c r="F35" s="156">
        <v>1</v>
      </c>
      <c r="G35" s="156" t="s">
        <v>130</v>
      </c>
      <c r="H35" s="137" t="str">
        <f t="shared" si="5"/>
        <v>non</v>
      </c>
      <c r="I35" s="138"/>
      <c r="J35" s="139"/>
      <c r="K35" s="136" t="str">
        <f xml:space="preserve"> IF(AND(F35&gt;1,OR(C35="oui",D35="oui")),"oui",IF(AND(F35&gt;2,C35="non",D35="non"),"oui","non"))</f>
        <v>non</v>
      </c>
      <c r="L35" s="159" t="s">
        <v>137</v>
      </c>
      <c r="M35" s="100" t="str">
        <f t="shared" si="1"/>
        <v>indicateur non requis</v>
      </c>
      <c r="N35" s="156" t="s">
        <v>138</v>
      </c>
      <c r="O35" s="49"/>
      <c r="P35" s="69"/>
      <c r="Q35" s="51"/>
      <c r="R35" s="51"/>
      <c r="S35" s="70"/>
      <c r="T35" s="216" t="str">
        <f t="shared" si="2"/>
        <v>---------OK---OK</v>
      </c>
      <c r="U35" s="226" t="str">
        <f t="shared" si="4"/>
        <v>OK</v>
      </c>
      <c r="V35" s="79" t="str">
        <f>Eligibilité!U35</f>
        <v>OK</v>
      </c>
      <c r="W35" s="79" t="str">
        <f>Eligibilité!H35</f>
        <v>non</v>
      </c>
      <c r="X35" s="472"/>
      <c r="Y35" s="79">
        <f>Eligibilité!J35</f>
        <v>0</v>
      </c>
      <c r="Z35" s="472"/>
      <c r="AA35" s="80" t="str">
        <f>Eligibilité!L35</f>
        <v>document commun CPU/CGE</v>
      </c>
      <c r="AB35" s="472"/>
      <c r="AC35" s="80" t="str">
        <f>Eligibilité!N35</f>
        <v>indicateurs commun CPU/CGE</v>
      </c>
      <c r="AD35" s="473"/>
      <c r="AE35" s="222" t="str">
        <f t="shared" si="3"/>
        <v>Diagnostic validé</v>
      </c>
      <c r="AF35">
        <f t="shared" si="0"/>
        <v>1</v>
      </c>
    </row>
    <row r="36" spans="1:32" ht="60" customHeight="1" thickBot="1" x14ac:dyDescent="0.3">
      <c r="A36" s="13" t="s">
        <v>4</v>
      </c>
      <c r="B36" s="14" t="s">
        <v>28</v>
      </c>
      <c r="C36" s="208" t="str">
        <f>IF('Réglementation,docs,indicateurs'!C20="","non","oui")</f>
        <v>non</v>
      </c>
      <c r="D36" s="208" t="str">
        <f>IF('Réglementation,docs,indicateurs'!D20="","non","oui")</f>
        <v>non</v>
      </c>
      <c r="E36" s="90" t="s">
        <v>29</v>
      </c>
      <c r="F36" s="156">
        <v>1</v>
      </c>
      <c r="G36" s="156" t="s">
        <v>130</v>
      </c>
      <c r="H36" s="137" t="str">
        <f t="shared" si="5"/>
        <v>non</v>
      </c>
      <c r="I36" s="142"/>
      <c r="J36" s="143"/>
      <c r="K36" s="136" t="str">
        <f t="shared" ref="K36:K46" si="6" xml:space="preserve"> IF(AND(F36&gt;1,OR(C36="oui",D36="oui")),"oui",IF(AND(F36&gt;2,C36="non",D36="non"),"oui","non"))</f>
        <v>non</v>
      </c>
      <c r="L36" s="159" t="s">
        <v>137</v>
      </c>
      <c r="M36" s="100" t="str">
        <f t="shared" si="1"/>
        <v>indicateur non requis</v>
      </c>
      <c r="N36" s="156" t="s">
        <v>138</v>
      </c>
      <c r="O36" s="49"/>
      <c r="P36" s="69"/>
      <c r="Q36" s="51"/>
      <c r="R36" s="51"/>
      <c r="S36" s="70"/>
      <c r="T36" s="216" t="str">
        <f t="shared" si="2"/>
        <v>---------OK---OK</v>
      </c>
      <c r="U36" s="226" t="str">
        <f t="shared" si="4"/>
        <v>OK</v>
      </c>
      <c r="V36" s="79" t="str">
        <f>Eligibilité!U36</f>
        <v>OK</v>
      </c>
      <c r="W36" s="79" t="str">
        <f>Eligibilité!H36</f>
        <v>non</v>
      </c>
      <c r="X36" s="472"/>
      <c r="Y36" s="79">
        <f>Eligibilité!J36</f>
        <v>0</v>
      </c>
      <c r="Z36" s="472"/>
      <c r="AA36" s="80" t="str">
        <f>Eligibilité!L36</f>
        <v>document commun CPU/CGE</v>
      </c>
      <c r="AB36" s="472"/>
      <c r="AC36" s="80" t="str">
        <f>Eligibilité!N36</f>
        <v>indicateurs commun CPU/CGE</v>
      </c>
      <c r="AD36" s="473"/>
      <c r="AE36" s="222" t="str">
        <f t="shared" si="3"/>
        <v>Diagnostic validé</v>
      </c>
      <c r="AF36">
        <f t="shared" si="0"/>
        <v>1</v>
      </c>
    </row>
    <row r="37" spans="1:32" ht="60" customHeight="1" thickBot="1" x14ac:dyDescent="0.3">
      <c r="A37" s="11" t="s">
        <v>4</v>
      </c>
      <c r="B37" s="15" t="s">
        <v>30</v>
      </c>
      <c r="C37" s="1" t="str">
        <f>IF('Réglementation,docs,indicateurs'!C21="","non","oui")</f>
        <v>non</v>
      </c>
      <c r="D37" s="290" t="str">
        <f>IF('Réglementation,docs,indicateurs'!D21="","non","oui")</f>
        <v>non</v>
      </c>
      <c r="E37" s="91" t="s">
        <v>31</v>
      </c>
      <c r="F37" s="156">
        <v>1</v>
      </c>
      <c r="G37" s="156" t="s">
        <v>130</v>
      </c>
      <c r="H37" s="137" t="str">
        <f t="shared" si="5"/>
        <v>non</v>
      </c>
      <c r="I37" s="140"/>
      <c r="J37" s="141"/>
      <c r="K37" s="136" t="str">
        <f t="shared" si="6"/>
        <v>non</v>
      </c>
      <c r="L37" s="159" t="s">
        <v>137</v>
      </c>
      <c r="M37" s="100" t="str">
        <f t="shared" si="1"/>
        <v>indicateur non requis</v>
      </c>
      <c r="N37" s="156" t="s">
        <v>138</v>
      </c>
      <c r="O37" s="49"/>
      <c r="P37" s="69"/>
      <c r="Q37" s="51"/>
      <c r="R37" s="51"/>
      <c r="S37" s="70"/>
      <c r="T37" s="216" t="str">
        <f t="shared" si="2"/>
        <v>---------OK---OK</v>
      </c>
      <c r="U37" s="226" t="str">
        <f t="shared" si="4"/>
        <v>OK</v>
      </c>
      <c r="V37" s="79" t="str">
        <f>Eligibilité!U37</f>
        <v>OK</v>
      </c>
      <c r="W37" s="79" t="str">
        <f>Eligibilité!H37</f>
        <v>non</v>
      </c>
      <c r="X37" s="472"/>
      <c r="Y37" s="79">
        <f>Eligibilité!J37</f>
        <v>0</v>
      </c>
      <c r="Z37" s="472"/>
      <c r="AA37" s="80" t="str">
        <f>Eligibilité!L37</f>
        <v>document commun CPU/CGE</v>
      </c>
      <c r="AB37" s="472"/>
      <c r="AC37" s="80" t="str">
        <f>Eligibilité!N37</f>
        <v>indicateurs commun CPU/CGE</v>
      </c>
      <c r="AD37" s="473"/>
      <c r="AE37" s="222" t="str">
        <f t="shared" si="3"/>
        <v>Diagnostic validé</v>
      </c>
      <c r="AF37">
        <f t="shared" si="0"/>
        <v>1</v>
      </c>
    </row>
    <row r="38" spans="1:32" ht="60" customHeight="1" thickBot="1" x14ac:dyDescent="0.3">
      <c r="A38" s="17" t="s">
        <v>1</v>
      </c>
      <c r="B38" s="18" t="s">
        <v>32</v>
      </c>
      <c r="C38" s="29" t="str">
        <f>IF('Réglementation,docs,indicateurs'!C22="","non","oui")</f>
        <v>non</v>
      </c>
      <c r="D38" s="3" t="str">
        <f>IF('Réglementation,docs,indicateurs'!D22="","non","oui")</f>
        <v>oui</v>
      </c>
      <c r="E38" s="324" t="s">
        <v>33</v>
      </c>
      <c r="F38" s="212">
        <v>1</v>
      </c>
      <c r="G38" s="97" t="s">
        <v>130</v>
      </c>
      <c r="H38" s="137" t="str">
        <f t="shared" si="5"/>
        <v>non</v>
      </c>
      <c r="I38" s="136">
        <f>MAX(IF(G39="concerné",ABS(F38-F39),0),IF(G40="concerné",ABS(F38-F40),0))</f>
        <v>0</v>
      </c>
      <c r="J38" s="137" t="str">
        <f>IF(I38&gt;=2,"oui","non")</f>
        <v>non</v>
      </c>
      <c r="K38" s="136" t="str">
        <f xml:space="preserve"> IF(F38&gt;1,"oui","non")</f>
        <v>non</v>
      </c>
      <c r="L38" s="159" t="s">
        <v>137</v>
      </c>
      <c r="M38" s="100" t="str">
        <f t="shared" si="1"/>
        <v>indicateur non requis</v>
      </c>
      <c r="N38" s="162"/>
      <c r="O38" s="49"/>
      <c r="P38" s="69"/>
      <c r="Q38" s="51"/>
      <c r="R38" s="51"/>
      <c r="S38" s="70"/>
      <c r="T38" s="216" t="str">
        <f t="shared" si="2"/>
        <v>---------OK---OK</v>
      </c>
      <c r="U38" s="226" t="str">
        <f t="shared" si="4"/>
        <v>OK</v>
      </c>
      <c r="V38" s="79" t="str">
        <f>Eligibilité!U38</f>
        <v>OK</v>
      </c>
      <c r="W38" s="79" t="str">
        <f>Eligibilité!H38</f>
        <v>non</v>
      </c>
      <c r="X38" s="472"/>
      <c r="Y38" s="79" t="str">
        <f>Eligibilité!J38</f>
        <v>non</v>
      </c>
      <c r="Z38" s="472"/>
      <c r="AA38" s="80" t="str">
        <f>Eligibilité!L38</f>
        <v>document commun CPU/CGE</v>
      </c>
      <c r="AB38" s="472"/>
      <c r="AC38" s="80">
        <f>Eligibilité!N38</f>
        <v>0</v>
      </c>
      <c r="AD38" s="473"/>
      <c r="AE38" s="222" t="str">
        <f t="shared" si="3"/>
        <v>Diagnostic validé</v>
      </c>
      <c r="AF38">
        <f t="shared" si="0"/>
        <v>1</v>
      </c>
    </row>
    <row r="39" spans="1:32" ht="60" customHeight="1" thickTop="1" thickBot="1" x14ac:dyDescent="0.3">
      <c r="A39" s="11" t="s">
        <v>4</v>
      </c>
      <c r="B39" s="15" t="s">
        <v>34</v>
      </c>
      <c r="C39" s="208" t="str">
        <f>IF('Réglementation,docs,indicateurs'!C23="","non","oui")</f>
        <v>non</v>
      </c>
      <c r="D39" s="208" t="str">
        <f>IF('Réglementation,docs,indicateurs'!D23="","non","oui")</f>
        <v>non</v>
      </c>
      <c r="E39" s="91" t="s">
        <v>35</v>
      </c>
      <c r="F39" s="156">
        <v>1</v>
      </c>
      <c r="G39" s="156" t="s">
        <v>130</v>
      </c>
      <c r="H39" s="137" t="str">
        <f t="shared" si="5"/>
        <v>non</v>
      </c>
      <c r="I39" s="138"/>
      <c r="J39" s="139"/>
      <c r="K39" s="136" t="str">
        <f t="shared" si="6"/>
        <v>non</v>
      </c>
      <c r="L39" s="159" t="s">
        <v>137</v>
      </c>
      <c r="M39" s="100" t="str">
        <f t="shared" si="1"/>
        <v>indicateur non requis</v>
      </c>
      <c r="N39" s="156" t="s">
        <v>138</v>
      </c>
      <c r="O39" s="49"/>
      <c r="P39" s="69"/>
      <c r="Q39" s="51"/>
      <c r="R39" s="51"/>
      <c r="S39" s="70"/>
      <c r="T39" s="216" t="str">
        <f t="shared" si="2"/>
        <v>---------OK---OK</v>
      </c>
      <c r="U39" s="226" t="str">
        <f t="shared" si="4"/>
        <v>OK</v>
      </c>
      <c r="V39" s="79" t="str">
        <f>Eligibilité!U39</f>
        <v>OK</v>
      </c>
      <c r="W39" s="79" t="str">
        <f>Eligibilité!H39</f>
        <v>non</v>
      </c>
      <c r="X39" s="472"/>
      <c r="Y39" s="79">
        <f>Eligibilité!J39</f>
        <v>0</v>
      </c>
      <c r="Z39" s="472"/>
      <c r="AA39" s="80" t="str">
        <f>Eligibilité!L39</f>
        <v>document commun CPU/CGE</v>
      </c>
      <c r="AB39" s="472"/>
      <c r="AC39" s="80" t="str">
        <f>Eligibilité!N39</f>
        <v>indicateurs commun CPU/CGE</v>
      </c>
      <c r="AD39" s="473"/>
      <c r="AE39" s="222" t="str">
        <f t="shared" si="3"/>
        <v>Diagnostic validé</v>
      </c>
      <c r="AF39">
        <f t="shared" si="0"/>
        <v>1</v>
      </c>
    </row>
    <row r="40" spans="1:32" ht="60" customHeight="1" thickBot="1" x14ac:dyDescent="0.3">
      <c r="A40" s="19" t="s">
        <v>4</v>
      </c>
      <c r="B40" s="15" t="s">
        <v>36</v>
      </c>
      <c r="C40" s="208" t="str">
        <f>IF('Réglementation,docs,indicateurs'!C25="","non","oui")</f>
        <v>non</v>
      </c>
      <c r="D40" s="208" t="str">
        <f>IF('Réglementation,docs,indicateurs'!D25="","non","oui")</f>
        <v>non</v>
      </c>
      <c r="E40" s="91" t="s">
        <v>37</v>
      </c>
      <c r="F40" s="156">
        <v>1</v>
      </c>
      <c r="G40" s="156" t="s">
        <v>130</v>
      </c>
      <c r="H40" s="137" t="str">
        <f t="shared" si="5"/>
        <v>non</v>
      </c>
      <c r="I40" s="140"/>
      <c r="J40" s="141"/>
      <c r="K40" s="136" t="str">
        <f t="shared" si="6"/>
        <v>non</v>
      </c>
      <c r="L40" s="159" t="s">
        <v>137</v>
      </c>
      <c r="M40" s="100" t="str">
        <f t="shared" si="1"/>
        <v>indicateur non requis</v>
      </c>
      <c r="N40" s="156" t="s">
        <v>138</v>
      </c>
      <c r="O40" s="49"/>
      <c r="P40" s="69"/>
      <c r="Q40" s="51"/>
      <c r="R40" s="51"/>
      <c r="S40" s="70"/>
      <c r="T40" s="216" t="str">
        <f t="shared" si="2"/>
        <v>---------OK---OK</v>
      </c>
      <c r="U40" s="226" t="str">
        <f t="shared" si="4"/>
        <v>OK</v>
      </c>
      <c r="V40" s="79" t="str">
        <f>Eligibilité!U40</f>
        <v>OK</v>
      </c>
      <c r="W40" s="79" t="str">
        <f>Eligibilité!H40</f>
        <v>non</v>
      </c>
      <c r="X40" s="472"/>
      <c r="Y40" s="79">
        <f>Eligibilité!J40</f>
        <v>0</v>
      </c>
      <c r="Z40" s="472"/>
      <c r="AA40" s="80" t="str">
        <f>Eligibilité!L40</f>
        <v>document commun CPU/CGE</v>
      </c>
      <c r="AB40" s="472"/>
      <c r="AC40" s="80" t="str">
        <f>Eligibilité!N40</f>
        <v>indicateurs commun CPU/CGE</v>
      </c>
      <c r="AD40" s="473"/>
      <c r="AE40" s="222" t="str">
        <f t="shared" si="3"/>
        <v>Diagnostic validé</v>
      </c>
      <c r="AF40">
        <f t="shared" si="0"/>
        <v>1</v>
      </c>
    </row>
    <row r="41" spans="1:32" ht="60" customHeight="1" thickBot="1" x14ac:dyDescent="0.3">
      <c r="A41" s="17" t="s">
        <v>1</v>
      </c>
      <c r="B41" s="20" t="s">
        <v>38</v>
      </c>
      <c r="C41" s="297" t="str">
        <f>IF('Réglementation,docs,indicateurs'!C26="","non","oui")</f>
        <v>non</v>
      </c>
      <c r="D41" s="297" t="str">
        <f>IF('Réglementation,docs,indicateurs'!D26="","non","oui")</f>
        <v>non</v>
      </c>
      <c r="E41" s="325" t="s">
        <v>39</v>
      </c>
      <c r="F41" s="212">
        <v>1</v>
      </c>
      <c r="G41" s="97" t="s">
        <v>130</v>
      </c>
      <c r="H41" s="137" t="str">
        <f t="shared" si="5"/>
        <v>non</v>
      </c>
      <c r="I41" s="136">
        <f>MAX(IF(G42="concerné",ABS(F41-F42),0),IF(G43="concerné",ABS(F41-F43),0))</f>
        <v>0</v>
      </c>
      <c r="J41" s="137" t="str">
        <f>IF(I41&gt;=2,"oui","non")</f>
        <v>non</v>
      </c>
      <c r="K41" s="136" t="str">
        <f xml:space="preserve"> IF(F41&gt;1,"oui","non")</f>
        <v>non</v>
      </c>
      <c r="L41" s="159" t="s">
        <v>137</v>
      </c>
      <c r="M41" s="100" t="str">
        <f t="shared" si="1"/>
        <v>indicateur non requis</v>
      </c>
      <c r="N41" s="162"/>
      <c r="O41" s="49"/>
      <c r="P41" s="69"/>
      <c r="Q41" s="51"/>
      <c r="R41" s="51"/>
      <c r="S41" s="70"/>
      <c r="T41" s="216" t="str">
        <f t="shared" si="2"/>
        <v>---------OK---OK</v>
      </c>
      <c r="U41" s="226" t="str">
        <f t="shared" si="4"/>
        <v>OK</v>
      </c>
      <c r="V41" s="79" t="str">
        <f>Eligibilité!U41</f>
        <v>OK</v>
      </c>
      <c r="W41" s="79" t="str">
        <f>Eligibilité!H41</f>
        <v>non</v>
      </c>
      <c r="X41" s="472"/>
      <c r="Y41" s="79" t="str">
        <f>Eligibilité!J41</f>
        <v>non</v>
      </c>
      <c r="Z41" s="472"/>
      <c r="AA41" s="80" t="str">
        <f>Eligibilité!L41</f>
        <v>document commun CPU/CGE</v>
      </c>
      <c r="AB41" s="472"/>
      <c r="AC41" s="80">
        <f>Eligibilité!N41</f>
        <v>0</v>
      </c>
      <c r="AD41" s="473"/>
      <c r="AE41" s="222" t="str">
        <f t="shared" si="3"/>
        <v>Diagnostic validé</v>
      </c>
      <c r="AF41">
        <f t="shared" si="0"/>
        <v>1</v>
      </c>
    </row>
    <row r="42" spans="1:32" ht="60" customHeight="1" thickTop="1" thickBot="1" x14ac:dyDescent="0.3">
      <c r="A42" s="11" t="s">
        <v>4</v>
      </c>
      <c r="B42" s="15" t="s">
        <v>40</v>
      </c>
      <c r="C42" s="208" t="str">
        <f>IF('Réglementation,docs,indicateurs'!C27="","non","oui")</f>
        <v>non</v>
      </c>
      <c r="D42" s="208" t="str">
        <f>IF('Réglementation,docs,indicateurs'!D27="","non","oui")</f>
        <v>non</v>
      </c>
      <c r="E42" s="91" t="s">
        <v>41</v>
      </c>
      <c r="F42" s="156">
        <v>1</v>
      </c>
      <c r="G42" s="156" t="s">
        <v>130</v>
      </c>
      <c r="H42" s="137" t="str">
        <f t="shared" si="5"/>
        <v>non</v>
      </c>
      <c r="I42" s="138"/>
      <c r="J42" s="139"/>
      <c r="K42" s="136" t="str">
        <f t="shared" si="6"/>
        <v>non</v>
      </c>
      <c r="L42" s="159" t="s">
        <v>137</v>
      </c>
      <c r="M42" s="100" t="str">
        <f t="shared" si="1"/>
        <v>indicateur non requis</v>
      </c>
      <c r="N42" s="156" t="s">
        <v>138</v>
      </c>
      <c r="O42" s="49"/>
      <c r="P42" s="69"/>
      <c r="Q42" s="51"/>
      <c r="R42" s="51"/>
      <c r="S42" s="70"/>
      <c r="T42" s="216" t="str">
        <f t="shared" si="2"/>
        <v>---------OK---OK</v>
      </c>
      <c r="U42" s="226" t="str">
        <f t="shared" si="4"/>
        <v>OK</v>
      </c>
      <c r="V42" s="79" t="str">
        <f>Eligibilité!U42</f>
        <v>OK</v>
      </c>
      <c r="W42" s="79" t="str">
        <f>Eligibilité!H42</f>
        <v>non</v>
      </c>
      <c r="X42" s="472"/>
      <c r="Y42" s="79">
        <f>Eligibilité!J42</f>
        <v>0</v>
      </c>
      <c r="Z42" s="472"/>
      <c r="AA42" s="80" t="str">
        <f>Eligibilité!L42</f>
        <v>document commun CPU/CGE</v>
      </c>
      <c r="AB42" s="472"/>
      <c r="AC42" s="80" t="str">
        <f>Eligibilité!N42</f>
        <v>indicateurs commun CPU/CGE</v>
      </c>
      <c r="AD42" s="473"/>
      <c r="AE42" s="222" t="str">
        <f t="shared" si="3"/>
        <v>Diagnostic validé</v>
      </c>
      <c r="AF42">
        <f t="shared" si="0"/>
        <v>1</v>
      </c>
    </row>
    <row r="43" spans="1:32" ht="60" customHeight="1" thickBot="1" x14ac:dyDescent="0.3">
      <c r="A43" s="11" t="s">
        <v>4</v>
      </c>
      <c r="B43" s="15" t="s">
        <v>42</v>
      </c>
      <c r="C43" s="208" t="str">
        <f>IF('Réglementation,docs,indicateurs'!C28="","non","oui")</f>
        <v>non</v>
      </c>
      <c r="D43" s="208" t="str">
        <f>IF('Réglementation,docs,indicateurs'!D28="","non","oui")</f>
        <v>oui</v>
      </c>
      <c r="E43" s="91" t="s">
        <v>43</v>
      </c>
      <c r="F43" s="156">
        <v>1</v>
      </c>
      <c r="G43" s="156" t="s">
        <v>130</v>
      </c>
      <c r="H43" s="137" t="str">
        <f t="shared" si="5"/>
        <v>non</v>
      </c>
      <c r="I43" s="140"/>
      <c r="J43" s="141"/>
      <c r="K43" s="136" t="str">
        <f t="shared" si="6"/>
        <v>non</v>
      </c>
      <c r="L43" s="159" t="s">
        <v>137</v>
      </c>
      <c r="M43" s="100" t="str">
        <f t="shared" si="1"/>
        <v>indicateur non requis</v>
      </c>
      <c r="N43" s="156" t="s">
        <v>138</v>
      </c>
      <c r="O43" s="49"/>
      <c r="P43" s="69"/>
      <c r="Q43" s="51"/>
      <c r="R43" s="51"/>
      <c r="S43" s="70"/>
      <c r="T43" s="216" t="str">
        <f t="shared" si="2"/>
        <v>---------OK---OK</v>
      </c>
      <c r="U43" s="226" t="str">
        <f t="shared" si="4"/>
        <v>OK</v>
      </c>
      <c r="V43" s="79" t="str">
        <f>Eligibilité!U43</f>
        <v>OK</v>
      </c>
      <c r="W43" s="79" t="str">
        <f>Eligibilité!H43</f>
        <v>non</v>
      </c>
      <c r="X43" s="472"/>
      <c r="Y43" s="79">
        <f>Eligibilité!J43</f>
        <v>0</v>
      </c>
      <c r="Z43" s="472"/>
      <c r="AA43" s="80" t="str">
        <f>Eligibilité!L43</f>
        <v>document commun CPU/CGE</v>
      </c>
      <c r="AB43" s="472"/>
      <c r="AC43" s="80" t="str">
        <f>Eligibilité!N43</f>
        <v>indicateurs commun CPU/CGE</v>
      </c>
      <c r="AD43" s="473"/>
      <c r="AE43" s="222" t="str">
        <f t="shared" si="3"/>
        <v>Diagnostic validé</v>
      </c>
      <c r="AF43">
        <f t="shared" si="0"/>
        <v>1</v>
      </c>
    </row>
    <row r="44" spans="1:32" ht="60" customHeight="1" thickBot="1" x14ac:dyDescent="0.3">
      <c r="A44" s="21" t="s">
        <v>1</v>
      </c>
      <c r="B44" s="20" t="s">
        <v>44</v>
      </c>
      <c r="C44" s="297" t="str">
        <f>IF('Réglementation,docs,indicateurs'!C29="","non","oui")</f>
        <v>non</v>
      </c>
      <c r="D44" s="297" t="str">
        <f>IF('Réglementation,docs,indicateurs'!D29="","non","oui")</f>
        <v>non</v>
      </c>
      <c r="E44" s="325" t="s">
        <v>45</v>
      </c>
      <c r="F44" s="212">
        <v>1</v>
      </c>
      <c r="G44" s="97" t="s">
        <v>130</v>
      </c>
      <c r="H44" s="137" t="str">
        <f t="shared" si="5"/>
        <v>non</v>
      </c>
      <c r="I44" s="136">
        <f>MAX(IF(G45="concerné",ABS(F44-F45),0),IF(G46="concerné",ABS(F44-F46),0))</f>
        <v>0</v>
      </c>
      <c r="J44" s="137" t="str">
        <f>IF(I44&gt;=2,"oui","non")</f>
        <v>non</v>
      </c>
      <c r="K44" s="136" t="str">
        <f xml:space="preserve"> IF(F44&gt;1,"oui","non")</f>
        <v>non</v>
      </c>
      <c r="L44" s="159" t="s">
        <v>137</v>
      </c>
      <c r="M44" s="100" t="str">
        <f t="shared" si="1"/>
        <v>indicateur non requis</v>
      </c>
      <c r="N44" s="162"/>
      <c r="O44" s="49"/>
      <c r="P44" s="69"/>
      <c r="Q44" s="51"/>
      <c r="R44" s="51"/>
      <c r="S44" s="70"/>
      <c r="T44" s="216" t="str">
        <f t="shared" si="2"/>
        <v>---------OK---OK</v>
      </c>
      <c r="U44" s="226" t="str">
        <f t="shared" si="4"/>
        <v>OK</v>
      </c>
      <c r="V44" s="79" t="str">
        <f>Eligibilité!U44</f>
        <v>OK</v>
      </c>
      <c r="W44" s="79" t="str">
        <f>Eligibilité!H44</f>
        <v>non</v>
      </c>
      <c r="X44" s="472"/>
      <c r="Y44" s="79" t="str">
        <f>Eligibilité!J44</f>
        <v>non</v>
      </c>
      <c r="Z44" s="472"/>
      <c r="AA44" s="80" t="str">
        <f>Eligibilité!L44</f>
        <v>document commun CPU/CGE</v>
      </c>
      <c r="AB44" s="472"/>
      <c r="AC44" s="80">
        <f>Eligibilité!N44</f>
        <v>0</v>
      </c>
      <c r="AD44" s="473"/>
      <c r="AE44" s="222" t="str">
        <f t="shared" si="3"/>
        <v>Diagnostic validé</v>
      </c>
      <c r="AF44">
        <f t="shared" si="0"/>
        <v>1</v>
      </c>
    </row>
    <row r="45" spans="1:32" ht="60" customHeight="1" thickTop="1" thickBot="1" x14ac:dyDescent="0.3">
      <c r="A45" s="11" t="s">
        <v>4</v>
      </c>
      <c r="B45" s="15" t="s">
        <v>46</v>
      </c>
      <c r="C45" s="208" t="str">
        <f>IF('Réglementation,docs,indicateurs'!C31="","non","oui")</f>
        <v>non</v>
      </c>
      <c r="D45" s="208" t="str">
        <f>IF('Réglementation,docs,indicateurs'!D31="","non","oui")</f>
        <v>non</v>
      </c>
      <c r="E45" s="91" t="s">
        <v>47</v>
      </c>
      <c r="F45" s="156">
        <v>1</v>
      </c>
      <c r="G45" s="156" t="s">
        <v>130</v>
      </c>
      <c r="H45" s="137" t="str">
        <f t="shared" si="5"/>
        <v>non</v>
      </c>
      <c r="I45" s="138"/>
      <c r="J45" s="139"/>
      <c r="K45" s="136" t="str">
        <f t="shared" si="6"/>
        <v>non</v>
      </c>
      <c r="L45" s="159" t="s">
        <v>137</v>
      </c>
      <c r="M45" s="100" t="str">
        <f t="shared" si="1"/>
        <v>indicateur non requis</v>
      </c>
      <c r="N45" s="156" t="s">
        <v>138</v>
      </c>
      <c r="O45" s="49"/>
      <c r="P45" s="69"/>
      <c r="Q45" s="51"/>
      <c r="R45" s="51"/>
      <c r="S45" s="70"/>
      <c r="T45" s="216" t="str">
        <f t="shared" si="2"/>
        <v>---------OK---OK</v>
      </c>
      <c r="U45" s="226" t="str">
        <f t="shared" si="4"/>
        <v>OK</v>
      </c>
      <c r="V45" s="79" t="str">
        <f>Eligibilité!U45</f>
        <v>OK</v>
      </c>
      <c r="W45" s="79" t="str">
        <f>Eligibilité!H45</f>
        <v>non</v>
      </c>
      <c r="X45" s="472"/>
      <c r="Y45" s="79">
        <f>Eligibilité!J45</f>
        <v>0</v>
      </c>
      <c r="Z45" s="472"/>
      <c r="AA45" s="80" t="str">
        <f>Eligibilité!L45</f>
        <v>document commun CPU/CGE</v>
      </c>
      <c r="AB45" s="472"/>
      <c r="AC45" s="80" t="str">
        <f>Eligibilité!N45</f>
        <v>indicateurs commun CPU/CGE</v>
      </c>
      <c r="AD45" s="473"/>
      <c r="AE45" s="222" t="str">
        <f t="shared" si="3"/>
        <v>Diagnostic validé</v>
      </c>
      <c r="AF45">
        <f t="shared" si="0"/>
        <v>1</v>
      </c>
    </row>
    <row r="46" spans="1:32" ht="60" customHeight="1" thickBot="1" x14ac:dyDescent="0.3">
      <c r="A46" s="19" t="s">
        <v>4</v>
      </c>
      <c r="B46" s="22" t="s">
        <v>48</v>
      </c>
      <c r="C46" s="208" t="str">
        <f>IF('Réglementation,docs,indicateurs'!C32="","non","oui")</f>
        <v>non</v>
      </c>
      <c r="D46" s="208" t="str">
        <f>IF('Réglementation,docs,indicateurs'!D32="","non","oui")</f>
        <v>oui</v>
      </c>
      <c r="E46" s="111" t="s">
        <v>49</v>
      </c>
      <c r="F46" s="157">
        <v>1</v>
      </c>
      <c r="G46" s="156" t="s">
        <v>130</v>
      </c>
      <c r="H46" s="151" t="str">
        <f t="shared" si="5"/>
        <v>non</v>
      </c>
      <c r="I46" s="148"/>
      <c r="J46" s="152"/>
      <c r="K46" s="136" t="str">
        <f t="shared" si="6"/>
        <v>non</v>
      </c>
      <c r="L46" s="159" t="s">
        <v>137</v>
      </c>
      <c r="M46" s="100" t="str">
        <f t="shared" si="1"/>
        <v>indicateur non requis</v>
      </c>
      <c r="N46" s="156" t="s">
        <v>138</v>
      </c>
      <c r="O46" s="74"/>
      <c r="P46" s="75"/>
      <c r="Q46" s="71"/>
      <c r="R46" s="71"/>
      <c r="S46" s="73"/>
      <c r="T46" s="216" t="str">
        <f t="shared" si="2"/>
        <v>---------OK---OK</v>
      </c>
      <c r="U46" s="226" t="str">
        <f t="shared" si="4"/>
        <v>OK</v>
      </c>
      <c r="V46" s="79" t="str">
        <f>Eligibilité!U46</f>
        <v>OK</v>
      </c>
      <c r="W46" s="79" t="str">
        <f>Eligibilité!H46</f>
        <v>non</v>
      </c>
      <c r="X46" s="472"/>
      <c r="Y46" s="79">
        <f>Eligibilité!J46</f>
        <v>0</v>
      </c>
      <c r="Z46" s="472"/>
      <c r="AA46" s="80" t="str">
        <f>Eligibilité!L46</f>
        <v>document commun CPU/CGE</v>
      </c>
      <c r="AB46" s="472"/>
      <c r="AC46" s="80" t="str">
        <f>Eligibilité!N46</f>
        <v>indicateurs commun CPU/CGE</v>
      </c>
      <c r="AD46" s="473"/>
      <c r="AE46" s="222" t="str">
        <f t="shared" si="3"/>
        <v>Diagnostic validé</v>
      </c>
      <c r="AF46">
        <f t="shared" si="0"/>
        <v>1</v>
      </c>
    </row>
    <row r="47" spans="1:32" ht="60" customHeight="1" thickTop="1" thickBot="1" x14ac:dyDescent="0.3">
      <c r="A47" s="61" t="s">
        <v>145</v>
      </c>
      <c r="B47" s="99">
        <v>3</v>
      </c>
      <c r="C47" s="209"/>
      <c r="D47" s="209"/>
      <c r="E47" s="28" t="s">
        <v>50</v>
      </c>
      <c r="F47" s="160"/>
      <c r="G47" s="116"/>
      <c r="H47" s="153"/>
      <c r="I47" s="153"/>
      <c r="J47" s="153"/>
      <c r="K47" s="153"/>
      <c r="L47" s="160"/>
      <c r="M47" s="116"/>
      <c r="N47" s="164"/>
      <c r="O47" s="124">
        <f>IF(SUMIF(A48:A55,"S",F48:F55)/3-0.5&lt;0,0,ROUNDUP(SUMIF(A48:A55,"S",F48:F55)/3-0.5,0))</f>
        <v>1</v>
      </c>
      <c r="P47" s="117"/>
      <c r="Q47" s="121" t="str">
        <f>IF(O47=5,"fournir 2 pratiques",IF(O47=4,"fournir 1 pratique","mettre 0, 1 ou 2 pratiques: au libre choix de l'établissement"))</f>
        <v>mettre 0, 1 ou 2 pratiques: au libre choix de l'établissement</v>
      </c>
      <c r="R47" s="169"/>
      <c r="S47" s="170"/>
      <c r="T47" s="224" t="str">
        <f>IF(AND(Q47="fournir 2 pratiques",OR(R47="",S47="")),"il manque au moins une pratique pour cet axe",IF(AND(Q47="fournir 1 pratique",AND(R47="",S47="")),"il manque une pratique pour cet axe","OK"))</f>
        <v>OK</v>
      </c>
      <c r="U47" s="227" t="str">
        <f>IF(T47="OK","OK","")</f>
        <v>OK</v>
      </c>
      <c r="V47" s="67"/>
      <c r="W47" s="67"/>
      <c r="X47" s="83"/>
      <c r="Y47" s="67"/>
      <c r="Z47" s="83"/>
      <c r="AA47" s="82"/>
      <c r="AB47" s="83"/>
      <c r="AC47" s="82"/>
      <c r="AD47" s="83"/>
      <c r="AE47" s="222" t="str">
        <f>IF(U47="OK","Diagnostic validé","Diagnostic non validé")</f>
        <v>Diagnostic validé</v>
      </c>
      <c r="AF47">
        <f t="shared" si="0"/>
        <v>1</v>
      </c>
    </row>
    <row r="48" spans="1:32" ht="79.5" customHeight="1" thickBot="1" x14ac:dyDescent="0.3">
      <c r="A48" s="3" t="s">
        <v>1</v>
      </c>
      <c r="B48" s="23" t="s">
        <v>51</v>
      </c>
      <c r="C48" s="297" t="str">
        <f>IF('Réglementation,docs,indicateurs'!C34="","non","oui")</f>
        <v>non</v>
      </c>
      <c r="D48" s="297" t="str">
        <f>IF('Réglementation,docs,indicateurs'!D34="","non","oui")</f>
        <v>oui</v>
      </c>
      <c r="E48" s="326" t="s">
        <v>52</v>
      </c>
      <c r="F48" s="212">
        <v>1</v>
      </c>
      <c r="G48" s="98" t="s">
        <v>130</v>
      </c>
      <c r="H48" s="136" t="str">
        <f t="shared" si="5"/>
        <v>non</v>
      </c>
      <c r="I48" s="136">
        <f>MAX(IF(G49="concerné",ABS(F48-F49),0),IF(G50="concerné",ABS(F48-F50),0))</f>
        <v>0</v>
      </c>
      <c r="J48" s="136" t="str">
        <f>IF(I48&gt;=2,"oui","non")</f>
        <v>non</v>
      </c>
      <c r="K48" s="136" t="str">
        <f xml:space="preserve"> IF(F48&gt;1,"oui","non")</f>
        <v>non</v>
      </c>
      <c r="L48" s="159" t="s">
        <v>137</v>
      </c>
      <c r="M48" s="100" t="str">
        <f t="shared" si="1"/>
        <v>indicateur non requis</v>
      </c>
      <c r="N48" s="161"/>
      <c r="O48" s="49"/>
      <c r="P48" s="69"/>
      <c r="Q48" s="51"/>
      <c r="R48" s="51"/>
      <c r="S48" s="70"/>
      <c r="T48" s="216" t="str">
        <f t="shared" si="2"/>
        <v>---------OK---OK</v>
      </c>
      <c r="U48" s="226" t="str">
        <f t="shared" si="4"/>
        <v>OK</v>
      </c>
      <c r="V48" s="79" t="str">
        <f>Eligibilité!U48</f>
        <v>OK</v>
      </c>
      <c r="W48" s="79" t="str">
        <f>Eligibilité!H48</f>
        <v>non</v>
      </c>
      <c r="X48" s="472"/>
      <c r="Y48" s="79" t="str">
        <f>Eligibilité!J48</f>
        <v>non</v>
      </c>
      <c r="Z48" s="472"/>
      <c r="AA48" s="80" t="str">
        <f>Eligibilité!L48</f>
        <v>document commun CPU/CGE</v>
      </c>
      <c r="AB48" s="472"/>
      <c r="AC48" s="80">
        <f>Eligibilité!N48</f>
        <v>0</v>
      </c>
      <c r="AD48" s="473"/>
      <c r="AE48" s="222" t="str">
        <f t="shared" si="3"/>
        <v>Diagnostic validé</v>
      </c>
      <c r="AF48">
        <f t="shared" si="0"/>
        <v>1</v>
      </c>
    </row>
    <row r="49" spans="1:32" ht="60" customHeight="1" thickTop="1" thickBot="1" x14ac:dyDescent="0.3">
      <c r="A49" s="24" t="s">
        <v>4</v>
      </c>
      <c r="B49" s="25" t="s">
        <v>53</v>
      </c>
      <c r="C49" s="208" t="str">
        <f>IF('Réglementation,docs,indicateurs'!C35="","non","oui")</f>
        <v>non</v>
      </c>
      <c r="D49" s="208" t="str">
        <f>IF('Réglementation,docs,indicateurs'!D35="","non","oui")</f>
        <v>oui</v>
      </c>
      <c r="E49" s="92" t="s">
        <v>54</v>
      </c>
      <c r="F49" s="156">
        <v>1</v>
      </c>
      <c r="G49" s="156" t="s">
        <v>130</v>
      </c>
      <c r="H49" s="137" t="str">
        <f t="shared" si="5"/>
        <v>non</v>
      </c>
      <c r="I49" s="138"/>
      <c r="J49" s="139"/>
      <c r="K49" s="136" t="str">
        <f t="shared" ref="K49:K55" si="7" xml:space="preserve"> IF(AND(F49&gt;1,OR(C49="oui",D49="oui")),"oui",IF(AND(F49&gt;2,C49="non",D49="non"),"oui","non"))</f>
        <v>non</v>
      </c>
      <c r="L49" s="159" t="s">
        <v>137</v>
      </c>
      <c r="M49" s="100" t="str">
        <f t="shared" si="1"/>
        <v>indicateur non requis</v>
      </c>
      <c r="N49" s="156" t="s">
        <v>138</v>
      </c>
      <c r="O49" s="49"/>
      <c r="P49" s="69"/>
      <c r="Q49" s="51"/>
      <c r="R49" s="51"/>
      <c r="S49" s="70"/>
      <c r="T49" s="216" t="str">
        <f t="shared" si="2"/>
        <v>---------OK---OK</v>
      </c>
      <c r="U49" s="226" t="str">
        <f t="shared" si="4"/>
        <v>OK</v>
      </c>
      <c r="V49" s="79" t="str">
        <f>Eligibilité!U49</f>
        <v>OK</v>
      </c>
      <c r="W49" s="79" t="str">
        <f>Eligibilité!H49</f>
        <v>non</v>
      </c>
      <c r="X49" s="472"/>
      <c r="Y49" s="79">
        <f>Eligibilité!J49</f>
        <v>0</v>
      </c>
      <c r="Z49" s="472"/>
      <c r="AA49" s="80" t="str">
        <f>Eligibilité!L49</f>
        <v>document commun CPU/CGE</v>
      </c>
      <c r="AB49" s="472"/>
      <c r="AC49" s="80" t="str">
        <f>Eligibilité!N49</f>
        <v>indicateurs commun CPU/CGE</v>
      </c>
      <c r="AD49" s="473"/>
      <c r="AE49" s="222" t="str">
        <f t="shared" si="3"/>
        <v>Diagnostic validé</v>
      </c>
      <c r="AF49">
        <f t="shared" si="0"/>
        <v>1</v>
      </c>
    </row>
    <row r="50" spans="1:32" ht="60" customHeight="1" thickBot="1" x14ac:dyDescent="0.3">
      <c r="A50" s="24" t="s">
        <v>4</v>
      </c>
      <c r="B50" s="25" t="s">
        <v>55</v>
      </c>
      <c r="C50" s="208" t="str">
        <f>IF('Réglementation,docs,indicateurs'!C36="","non","oui")</f>
        <v>non</v>
      </c>
      <c r="D50" s="208" t="str">
        <f>IF('Réglementation,docs,indicateurs'!D36="","non","oui")</f>
        <v>non</v>
      </c>
      <c r="E50" s="93" t="s">
        <v>56</v>
      </c>
      <c r="F50" s="156">
        <v>1</v>
      </c>
      <c r="G50" s="156" t="s">
        <v>130</v>
      </c>
      <c r="H50" s="137" t="str">
        <f t="shared" si="5"/>
        <v>non</v>
      </c>
      <c r="I50" s="140"/>
      <c r="J50" s="141"/>
      <c r="K50" s="136" t="str">
        <f t="shared" si="7"/>
        <v>non</v>
      </c>
      <c r="L50" s="159" t="s">
        <v>137</v>
      </c>
      <c r="M50" s="100" t="str">
        <f t="shared" si="1"/>
        <v>indicateur non requis</v>
      </c>
      <c r="N50" s="156" t="s">
        <v>138</v>
      </c>
      <c r="O50" s="49"/>
      <c r="P50" s="69"/>
      <c r="Q50" s="51"/>
      <c r="R50" s="51"/>
      <c r="S50" s="70"/>
      <c r="T50" s="216" t="str">
        <f t="shared" si="2"/>
        <v>---------OK---OK</v>
      </c>
      <c r="U50" s="226" t="str">
        <f t="shared" si="4"/>
        <v>OK</v>
      </c>
      <c r="V50" s="79" t="str">
        <f>Eligibilité!U50</f>
        <v>OK</v>
      </c>
      <c r="W50" s="79" t="str">
        <f>Eligibilité!H50</f>
        <v>non</v>
      </c>
      <c r="X50" s="472"/>
      <c r="Y50" s="79">
        <f>Eligibilité!J50</f>
        <v>0</v>
      </c>
      <c r="Z50" s="472"/>
      <c r="AA50" s="80" t="str">
        <f>Eligibilité!L50</f>
        <v>document commun CPU/CGE</v>
      </c>
      <c r="AB50" s="472"/>
      <c r="AC50" s="80" t="str">
        <f>Eligibilité!N50</f>
        <v>indicateurs commun CPU/CGE</v>
      </c>
      <c r="AD50" s="473"/>
      <c r="AE50" s="222" t="str">
        <f t="shared" si="3"/>
        <v>Diagnostic validé</v>
      </c>
      <c r="AF50">
        <f t="shared" si="0"/>
        <v>1</v>
      </c>
    </row>
    <row r="51" spans="1:32" ht="60" customHeight="1" thickBot="1" x14ac:dyDescent="0.3">
      <c r="A51" s="3" t="s">
        <v>1</v>
      </c>
      <c r="B51" s="23" t="s">
        <v>57</v>
      </c>
      <c r="C51" s="297" t="str">
        <f>IF('Réglementation,docs,indicateurs'!C38="","non","oui")</f>
        <v>non</v>
      </c>
      <c r="D51" s="297" t="str">
        <f>IF('Réglementation,docs,indicateurs'!D38="","non","oui")</f>
        <v>non</v>
      </c>
      <c r="E51" s="302" t="s">
        <v>58</v>
      </c>
      <c r="F51" s="212">
        <v>1</v>
      </c>
      <c r="G51" s="97" t="s">
        <v>130</v>
      </c>
      <c r="H51" s="137" t="str">
        <f t="shared" si="5"/>
        <v>non</v>
      </c>
      <c r="I51" s="136">
        <f>MAX(IF(G52="concerné",ABS(F51-F52),0))</f>
        <v>0</v>
      </c>
      <c r="J51" s="137" t="str">
        <f>IF(I51&gt;=2,"oui","non")</f>
        <v>non</v>
      </c>
      <c r="K51" s="136" t="str">
        <f xml:space="preserve"> IF(F51&gt;1,"oui","non")</f>
        <v>non</v>
      </c>
      <c r="L51" s="159" t="s">
        <v>137</v>
      </c>
      <c r="M51" s="100" t="str">
        <f t="shared" si="1"/>
        <v>indicateur non requis</v>
      </c>
      <c r="N51" s="162"/>
      <c r="O51" s="49"/>
      <c r="P51" s="69"/>
      <c r="Q51" s="51"/>
      <c r="R51" s="51"/>
      <c r="S51" s="70"/>
      <c r="T51" s="216" t="str">
        <f t="shared" si="2"/>
        <v>---------OK---OK</v>
      </c>
      <c r="U51" s="226" t="str">
        <f t="shared" si="4"/>
        <v>OK</v>
      </c>
      <c r="V51" s="79" t="str">
        <f>Eligibilité!U51</f>
        <v>OK</v>
      </c>
      <c r="W51" s="79" t="str">
        <f>Eligibilité!H51</f>
        <v>non</v>
      </c>
      <c r="X51" s="472"/>
      <c r="Y51" s="79" t="str">
        <f>Eligibilité!J51</f>
        <v>non</v>
      </c>
      <c r="Z51" s="472"/>
      <c r="AA51" s="80" t="str">
        <f>Eligibilité!L51</f>
        <v>document commun CPU/CGE</v>
      </c>
      <c r="AB51" s="472"/>
      <c r="AC51" s="80">
        <f>Eligibilité!N51</f>
        <v>0</v>
      </c>
      <c r="AD51" s="473"/>
      <c r="AE51" s="222" t="str">
        <f t="shared" si="3"/>
        <v>Diagnostic validé</v>
      </c>
      <c r="AF51">
        <f t="shared" si="0"/>
        <v>1</v>
      </c>
    </row>
    <row r="52" spans="1:32" ht="60" customHeight="1" thickTop="1" thickBot="1" x14ac:dyDescent="0.3">
      <c r="A52" s="24" t="s">
        <v>4</v>
      </c>
      <c r="B52" s="25" t="s">
        <v>59</v>
      </c>
      <c r="C52" s="208" t="str">
        <f>IF('Réglementation,docs,indicateurs'!C39="","non","oui")</f>
        <v>non</v>
      </c>
      <c r="D52" s="208" t="str">
        <f>IF('Réglementation,docs,indicateurs'!D39="","non","oui")</f>
        <v>non</v>
      </c>
      <c r="E52" s="92" t="s">
        <v>60</v>
      </c>
      <c r="F52" s="156">
        <v>1</v>
      </c>
      <c r="G52" s="156" t="s">
        <v>130</v>
      </c>
      <c r="H52" s="137" t="str">
        <f t="shared" si="5"/>
        <v>non</v>
      </c>
      <c r="I52" s="154"/>
      <c r="J52" s="155"/>
      <c r="K52" s="136" t="str">
        <f t="shared" si="7"/>
        <v>non</v>
      </c>
      <c r="L52" s="159" t="s">
        <v>137</v>
      </c>
      <c r="M52" s="100" t="str">
        <f t="shared" si="1"/>
        <v>indicateur non requis</v>
      </c>
      <c r="N52" s="156" t="s">
        <v>138</v>
      </c>
      <c r="O52" s="49"/>
      <c r="P52" s="69"/>
      <c r="Q52" s="51"/>
      <c r="R52" s="51"/>
      <c r="S52" s="70"/>
      <c r="T52" s="216" t="str">
        <f t="shared" si="2"/>
        <v>---------OK---OK</v>
      </c>
      <c r="U52" s="226" t="str">
        <f t="shared" si="4"/>
        <v>OK</v>
      </c>
      <c r="V52" s="79" t="str">
        <f>Eligibilité!U52</f>
        <v>OK</v>
      </c>
      <c r="W52" s="79" t="str">
        <f>Eligibilité!H52</f>
        <v>non</v>
      </c>
      <c r="X52" s="472"/>
      <c r="Y52" s="79">
        <f>Eligibilité!J52</f>
        <v>0</v>
      </c>
      <c r="Z52" s="472"/>
      <c r="AA52" s="80" t="str">
        <f>Eligibilité!L52</f>
        <v>document commun CPU/CGE</v>
      </c>
      <c r="AB52" s="472"/>
      <c r="AC52" s="80" t="str">
        <f>Eligibilité!N52</f>
        <v>indicateurs commun CPU/CGE</v>
      </c>
      <c r="AD52" s="473"/>
      <c r="AE52" s="222" t="str">
        <f t="shared" si="3"/>
        <v>Diagnostic validé</v>
      </c>
      <c r="AF52">
        <f t="shared" si="0"/>
        <v>1</v>
      </c>
    </row>
    <row r="53" spans="1:32" ht="60" customHeight="1" thickBot="1" x14ac:dyDescent="0.3">
      <c r="A53" s="3" t="s">
        <v>1</v>
      </c>
      <c r="B53" s="23" t="s">
        <v>61</v>
      </c>
      <c r="C53" s="297" t="str">
        <f>IF('Réglementation,docs,indicateurs'!C40="","non","oui")</f>
        <v>non</v>
      </c>
      <c r="D53" s="297" t="str">
        <f>IF('Réglementation,docs,indicateurs'!D40="","non","oui")</f>
        <v>non</v>
      </c>
      <c r="E53" s="302" t="s">
        <v>62</v>
      </c>
      <c r="F53" s="212">
        <v>1</v>
      </c>
      <c r="G53" s="97" t="s">
        <v>130</v>
      </c>
      <c r="H53" s="137" t="str">
        <f t="shared" si="5"/>
        <v>non</v>
      </c>
      <c r="I53" s="136">
        <f>MAX(IF(G54="concerné",ABS(F53-F54),0),IF(G55="concerné",ABS(F53-F55),0))</f>
        <v>0</v>
      </c>
      <c r="J53" s="137" t="str">
        <f>IF(I53&gt;=2,"oui","non")</f>
        <v>non</v>
      </c>
      <c r="K53" s="136" t="str">
        <f xml:space="preserve"> IF(F53&gt;1,"oui","non")</f>
        <v>non</v>
      </c>
      <c r="L53" s="159" t="s">
        <v>137</v>
      </c>
      <c r="M53" s="100" t="str">
        <f t="shared" si="1"/>
        <v>indicateur non requis</v>
      </c>
      <c r="N53" s="162"/>
      <c r="O53" s="49"/>
      <c r="P53" s="69"/>
      <c r="Q53" s="51"/>
      <c r="R53" s="51"/>
      <c r="S53" s="70"/>
      <c r="T53" s="216" t="str">
        <f t="shared" si="2"/>
        <v>---------OK---OK</v>
      </c>
      <c r="U53" s="226" t="str">
        <f t="shared" si="4"/>
        <v>OK</v>
      </c>
      <c r="V53" s="79" t="str">
        <f>Eligibilité!U53</f>
        <v>OK</v>
      </c>
      <c r="W53" s="79" t="str">
        <f>Eligibilité!H53</f>
        <v>non</v>
      </c>
      <c r="X53" s="472"/>
      <c r="Y53" s="79" t="str">
        <f>Eligibilité!J53</f>
        <v>non</v>
      </c>
      <c r="Z53" s="472"/>
      <c r="AA53" s="80" t="str">
        <f>Eligibilité!L53</f>
        <v>document commun CPU/CGE</v>
      </c>
      <c r="AB53" s="472"/>
      <c r="AC53" s="80">
        <f>Eligibilité!N53</f>
        <v>0</v>
      </c>
      <c r="AD53" s="473"/>
      <c r="AE53" s="222" t="str">
        <f t="shared" si="3"/>
        <v>Diagnostic validé</v>
      </c>
      <c r="AF53">
        <f t="shared" si="0"/>
        <v>1</v>
      </c>
    </row>
    <row r="54" spans="1:32" ht="60" customHeight="1" thickTop="1" thickBot="1" x14ac:dyDescent="0.3">
      <c r="A54" s="24" t="s">
        <v>4</v>
      </c>
      <c r="B54" s="25" t="s">
        <v>63</v>
      </c>
      <c r="C54" s="208" t="str">
        <f>IF('Réglementation,docs,indicateurs'!C41="","non","oui")</f>
        <v>non</v>
      </c>
      <c r="D54" s="208" t="str">
        <f>IF('Réglementation,docs,indicateurs'!D41="","non","oui")</f>
        <v>oui</v>
      </c>
      <c r="E54" s="92" t="s">
        <v>64</v>
      </c>
      <c r="F54" s="156">
        <v>1</v>
      </c>
      <c r="G54" s="156" t="s">
        <v>130</v>
      </c>
      <c r="H54" s="137" t="str">
        <f t="shared" si="5"/>
        <v>non</v>
      </c>
      <c r="I54" s="138"/>
      <c r="J54" s="139"/>
      <c r="K54" s="136" t="str">
        <f t="shared" si="7"/>
        <v>non</v>
      </c>
      <c r="L54" s="159" t="s">
        <v>137</v>
      </c>
      <c r="M54" s="100" t="str">
        <f t="shared" si="1"/>
        <v>indicateur non requis</v>
      </c>
      <c r="N54" s="156" t="s">
        <v>138</v>
      </c>
      <c r="O54" s="49"/>
      <c r="P54" s="69"/>
      <c r="Q54" s="51"/>
      <c r="R54" s="51"/>
      <c r="S54" s="70"/>
      <c r="T54" s="216" t="str">
        <f t="shared" si="2"/>
        <v>---------OK---OK</v>
      </c>
      <c r="U54" s="226" t="str">
        <f t="shared" si="4"/>
        <v>OK</v>
      </c>
      <c r="V54" s="79" t="str">
        <f>Eligibilité!U54</f>
        <v>OK</v>
      </c>
      <c r="W54" s="79" t="str">
        <f>Eligibilité!H54</f>
        <v>non</v>
      </c>
      <c r="X54" s="472"/>
      <c r="Y54" s="79">
        <f>Eligibilité!J54</f>
        <v>0</v>
      </c>
      <c r="Z54" s="472"/>
      <c r="AA54" s="80" t="str">
        <f>Eligibilité!L54</f>
        <v>document commun CPU/CGE</v>
      </c>
      <c r="AB54" s="472"/>
      <c r="AC54" s="80" t="str">
        <f>Eligibilité!N54</f>
        <v>indicateurs commun CPU/CGE</v>
      </c>
      <c r="AD54" s="473"/>
      <c r="AE54" s="222" t="str">
        <f t="shared" si="3"/>
        <v>Diagnostic validé</v>
      </c>
      <c r="AF54">
        <f t="shared" si="0"/>
        <v>1</v>
      </c>
    </row>
    <row r="55" spans="1:32" ht="60" customHeight="1" thickBot="1" x14ac:dyDescent="0.3">
      <c r="A55" s="7" t="s">
        <v>4</v>
      </c>
      <c r="B55" s="5" t="s">
        <v>65</v>
      </c>
      <c r="C55" s="208" t="str">
        <f>IF('Réglementation,docs,indicateurs'!C42="","non","oui")</f>
        <v>non</v>
      </c>
      <c r="D55" s="208" t="str">
        <f>IF('Réglementation,docs,indicateurs'!D42="","non","oui")</f>
        <v>non</v>
      </c>
      <c r="E55" s="94" t="s">
        <v>66</v>
      </c>
      <c r="F55" s="157">
        <v>1</v>
      </c>
      <c r="G55" s="156" t="s">
        <v>130</v>
      </c>
      <c r="H55" s="151" t="str">
        <f t="shared" si="5"/>
        <v>non</v>
      </c>
      <c r="I55" s="148"/>
      <c r="J55" s="152"/>
      <c r="K55" s="136" t="str">
        <f t="shared" si="7"/>
        <v>non</v>
      </c>
      <c r="L55" s="159" t="s">
        <v>137</v>
      </c>
      <c r="M55" s="100" t="str">
        <f t="shared" si="1"/>
        <v>indicateur non requis</v>
      </c>
      <c r="N55" s="156" t="s">
        <v>138</v>
      </c>
      <c r="O55" s="74"/>
      <c r="P55" s="75"/>
      <c r="Q55" s="72"/>
      <c r="R55" s="71"/>
      <c r="S55" s="73"/>
      <c r="T55" s="216" t="str">
        <f t="shared" si="2"/>
        <v>---------OK---OK</v>
      </c>
      <c r="U55" s="226" t="str">
        <f t="shared" si="4"/>
        <v>OK</v>
      </c>
      <c r="V55" s="79" t="str">
        <f>Eligibilité!U55</f>
        <v>OK</v>
      </c>
      <c r="W55" s="79" t="str">
        <f>Eligibilité!H55</f>
        <v>non</v>
      </c>
      <c r="X55" s="472"/>
      <c r="Y55" s="79">
        <f>Eligibilité!J55</f>
        <v>0</v>
      </c>
      <c r="Z55" s="472"/>
      <c r="AA55" s="80" t="str">
        <f>Eligibilité!L55</f>
        <v>document commun CPU/CGE</v>
      </c>
      <c r="AB55" s="472"/>
      <c r="AC55" s="80" t="str">
        <f>Eligibilité!N55</f>
        <v>indicateurs commun CPU/CGE</v>
      </c>
      <c r="AD55" s="473"/>
      <c r="AE55" s="222" t="str">
        <f t="shared" si="3"/>
        <v>Diagnostic validé</v>
      </c>
      <c r="AF55">
        <f t="shared" si="0"/>
        <v>1</v>
      </c>
    </row>
    <row r="56" spans="1:32" ht="60" customHeight="1" thickTop="1" thickBot="1" x14ac:dyDescent="0.3">
      <c r="A56" s="61" t="s">
        <v>145</v>
      </c>
      <c r="B56" s="8">
        <v>4</v>
      </c>
      <c r="C56" s="210"/>
      <c r="D56" s="210"/>
      <c r="E56" s="28" t="s">
        <v>67</v>
      </c>
      <c r="F56" s="160"/>
      <c r="G56" s="116"/>
      <c r="H56" s="153"/>
      <c r="I56" s="153"/>
      <c r="J56" s="153"/>
      <c r="K56" s="153"/>
      <c r="L56" s="160"/>
      <c r="M56" s="116"/>
      <c r="N56" s="164"/>
      <c r="O56" s="172">
        <f>IF(SUMIF(A57:A72,"S",F57:F72)/3-0.5&lt;0,0,ROUNDUP(SUMIF(A57:A72,"S",F57:F72)/3-0.5,0))</f>
        <v>1</v>
      </c>
      <c r="P56" s="117"/>
      <c r="Q56" s="126" t="str">
        <f>IF(O56=5,"fournir 2 pratiques",IF(O56=4,"fournir 1 pratique","mettre 0, 1 ou 2 pratiques: au libre choix de l'établissement"))</f>
        <v>mettre 0, 1 ou 2 pratiques: au libre choix de l'établissement</v>
      </c>
      <c r="R56" s="171"/>
      <c r="S56" s="170"/>
      <c r="T56" s="224" t="str">
        <f>IF(AND(Q56="fournir 2 pratiques",OR(R56="",S56="")),"il manque au moins une pratique pour cet axe",IF(AND(Q56="fournir 1 pratique",AND(R56="",S56="")),"il manque une pratique pour cet axe","OK"))</f>
        <v>OK</v>
      </c>
      <c r="U56" s="227" t="str">
        <f>IF(T56="OK","OK","")</f>
        <v>OK</v>
      </c>
      <c r="V56" s="67"/>
      <c r="W56" s="67"/>
      <c r="X56" s="83"/>
      <c r="Y56" s="67"/>
      <c r="Z56" s="83"/>
      <c r="AA56" s="82"/>
      <c r="AB56" s="83"/>
      <c r="AC56" s="82"/>
      <c r="AD56" s="83"/>
      <c r="AE56" s="222" t="str">
        <f>IF(U56="OK","Diagnostic validé","Diagnostic non validé")</f>
        <v>Diagnostic validé</v>
      </c>
      <c r="AF56">
        <f t="shared" si="0"/>
        <v>1</v>
      </c>
    </row>
    <row r="57" spans="1:32" ht="60" customHeight="1" thickBot="1" x14ac:dyDescent="0.3">
      <c r="A57" s="29" t="s">
        <v>1</v>
      </c>
      <c r="B57" s="29">
        <v>4.0999999999999996</v>
      </c>
      <c r="C57" s="298" t="str">
        <f>IF('Réglementation,docs,indicateurs'!C45="","non","oui")</f>
        <v>non</v>
      </c>
      <c r="D57" s="298" t="str">
        <f>IF('Réglementation,docs,indicateurs'!D45="","non","oui")</f>
        <v>non</v>
      </c>
      <c r="E57" s="327" t="s">
        <v>68</v>
      </c>
      <c r="F57" s="212">
        <v>1</v>
      </c>
      <c r="G57" s="98" t="s">
        <v>130</v>
      </c>
      <c r="H57" s="136" t="str">
        <f t="shared" si="5"/>
        <v>non</v>
      </c>
      <c r="I57" s="136">
        <f>MAX(IF(G58="concerné",ABS(F57-F58),0),IF(G59="concerné",ABS(F57-F59),0),IF(G60="concerné",ABS(F57-F60),0),IF(G61="concerné",ABS(F57-F61),0),IF(G62="concerné",ABS(F57-F62),0),IF(G63="concerné",ABS(F57-F63),0))</f>
        <v>0</v>
      </c>
      <c r="J57" s="136" t="str">
        <f>IF(I57&gt;=2,"oui","non")</f>
        <v>non</v>
      </c>
      <c r="K57" s="136" t="str">
        <f xml:space="preserve"> IF(F57&gt;1,"oui","non")</f>
        <v>non</v>
      </c>
      <c r="L57" s="159" t="s">
        <v>137</v>
      </c>
      <c r="M57" s="100" t="str">
        <f t="shared" si="1"/>
        <v>indicateur non requis</v>
      </c>
      <c r="N57" s="161"/>
      <c r="O57" s="52"/>
      <c r="P57" s="69"/>
      <c r="Q57" s="51"/>
      <c r="R57" s="51"/>
      <c r="S57" s="70"/>
      <c r="T57" s="216" t="str">
        <f t="shared" si="2"/>
        <v>---------OK---OK</v>
      </c>
      <c r="U57" s="226" t="str">
        <f t="shared" si="4"/>
        <v>OK</v>
      </c>
      <c r="V57" s="79" t="str">
        <f>Eligibilité!U57</f>
        <v>OK</v>
      </c>
      <c r="W57" s="79" t="str">
        <f>Eligibilité!H57</f>
        <v>non</v>
      </c>
      <c r="X57" s="472"/>
      <c r="Y57" s="79" t="str">
        <f>Eligibilité!J57</f>
        <v>non</v>
      </c>
      <c r="Z57" s="472"/>
      <c r="AA57" s="80" t="str">
        <f>Eligibilité!L57</f>
        <v>document commun CPU/CGE</v>
      </c>
      <c r="AB57" s="472"/>
      <c r="AC57" s="80">
        <f>Eligibilité!N57</f>
        <v>0</v>
      </c>
      <c r="AD57" s="473"/>
      <c r="AE57" s="222" t="str">
        <f t="shared" si="3"/>
        <v>Diagnostic validé</v>
      </c>
      <c r="AF57">
        <f t="shared" si="0"/>
        <v>1</v>
      </c>
    </row>
    <row r="58" spans="1:32" ht="60" customHeight="1" thickTop="1" thickBot="1" x14ac:dyDescent="0.3">
      <c r="A58" s="1" t="s">
        <v>4</v>
      </c>
      <c r="B58" s="1" t="s">
        <v>69</v>
      </c>
      <c r="C58" s="208" t="str">
        <f>IF('Réglementation,docs,indicateurs'!C46="","non","oui")</f>
        <v>oui</v>
      </c>
      <c r="D58" s="208" t="str">
        <f>IF('Réglementation,docs,indicateurs'!D46="","non","oui")</f>
        <v>oui</v>
      </c>
      <c r="E58" s="262" t="s">
        <v>70</v>
      </c>
      <c r="F58" s="156">
        <v>1</v>
      </c>
      <c r="G58" s="156" t="s">
        <v>130</v>
      </c>
      <c r="H58" s="137" t="str">
        <f t="shared" si="5"/>
        <v>non</v>
      </c>
      <c r="I58" s="138"/>
      <c r="J58" s="139"/>
      <c r="K58" s="136" t="str">
        <f t="shared" ref="K58:K72" si="8" xml:space="preserve"> IF(AND(F58&gt;1,OR(C58="oui",D58="oui")),"oui",IF(AND(F58&gt;2,C58="non",D58="non"),"oui","non"))</f>
        <v>non</v>
      </c>
      <c r="L58" s="159" t="s">
        <v>137</v>
      </c>
      <c r="M58" s="100" t="str">
        <f t="shared" si="1"/>
        <v>indicateur non requis</v>
      </c>
      <c r="N58" s="156" t="s">
        <v>138</v>
      </c>
      <c r="O58" s="49"/>
      <c r="P58" s="69"/>
      <c r="Q58" s="51"/>
      <c r="R58" s="51"/>
      <c r="S58" s="70"/>
      <c r="T58" s="216" t="str">
        <f t="shared" si="2"/>
        <v>---------OK---OK</v>
      </c>
      <c r="U58" s="226" t="str">
        <f t="shared" si="4"/>
        <v>OK</v>
      </c>
      <c r="V58" s="79" t="str">
        <f>Eligibilité!U58</f>
        <v>OK</v>
      </c>
      <c r="W58" s="79" t="str">
        <f>Eligibilité!H58</f>
        <v>non</v>
      </c>
      <c r="X58" s="472"/>
      <c r="Y58" s="79">
        <f>Eligibilité!J58</f>
        <v>0</v>
      </c>
      <c r="Z58" s="472"/>
      <c r="AA58" s="80" t="str">
        <f>Eligibilité!L58</f>
        <v>document commun CPU/CGE</v>
      </c>
      <c r="AB58" s="472"/>
      <c r="AC58" s="80" t="str">
        <f>Eligibilité!N58</f>
        <v>indicateurs commun CPU/CGE</v>
      </c>
      <c r="AD58" s="473"/>
      <c r="AE58" s="222" t="str">
        <f t="shared" si="3"/>
        <v>Diagnostic validé</v>
      </c>
      <c r="AF58">
        <f t="shared" si="0"/>
        <v>1</v>
      </c>
    </row>
    <row r="59" spans="1:32" ht="60" customHeight="1" thickBot="1" x14ac:dyDescent="0.3">
      <c r="A59" s="31" t="s">
        <v>4</v>
      </c>
      <c r="B59" s="1" t="s">
        <v>71</v>
      </c>
      <c r="C59" s="208" t="str">
        <f>IF('Réglementation,docs,indicateurs'!C47="","non","oui")</f>
        <v>oui</v>
      </c>
      <c r="D59" s="208" t="str">
        <f>IF('Réglementation,docs,indicateurs'!D47="","non","oui")</f>
        <v>oui</v>
      </c>
      <c r="E59" s="262" t="s">
        <v>72</v>
      </c>
      <c r="F59" s="156">
        <v>1</v>
      </c>
      <c r="G59" s="156" t="s">
        <v>130</v>
      </c>
      <c r="H59" s="137" t="str">
        <f t="shared" si="5"/>
        <v>non</v>
      </c>
      <c r="I59" s="142"/>
      <c r="J59" s="143"/>
      <c r="K59" s="136" t="str">
        <f t="shared" si="8"/>
        <v>non</v>
      </c>
      <c r="L59" s="159" t="s">
        <v>137</v>
      </c>
      <c r="M59" s="100" t="str">
        <f t="shared" si="1"/>
        <v>indicateur non requis</v>
      </c>
      <c r="N59" s="156" t="s">
        <v>138</v>
      </c>
      <c r="O59" s="49"/>
      <c r="P59" s="69"/>
      <c r="Q59" s="51"/>
      <c r="R59" s="51"/>
      <c r="S59" s="70"/>
      <c r="T59" s="216" t="str">
        <f t="shared" si="2"/>
        <v>---------OK---OK</v>
      </c>
      <c r="U59" s="226" t="str">
        <f t="shared" si="4"/>
        <v>OK</v>
      </c>
      <c r="V59" s="79" t="str">
        <f>Eligibilité!U59</f>
        <v>OK</v>
      </c>
      <c r="W59" s="79" t="str">
        <f>Eligibilité!H59</f>
        <v>non</v>
      </c>
      <c r="X59" s="472"/>
      <c r="Y59" s="79">
        <f>Eligibilité!J59</f>
        <v>0</v>
      </c>
      <c r="Z59" s="472"/>
      <c r="AA59" s="80" t="str">
        <f>Eligibilité!L59</f>
        <v>document commun CPU/CGE</v>
      </c>
      <c r="AB59" s="472"/>
      <c r="AC59" s="80" t="str">
        <f>Eligibilité!N59</f>
        <v>indicateurs commun CPU/CGE</v>
      </c>
      <c r="AD59" s="473"/>
      <c r="AE59" s="222" t="str">
        <f t="shared" si="3"/>
        <v>Diagnostic validé</v>
      </c>
      <c r="AF59">
        <f t="shared" si="0"/>
        <v>1</v>
      </c>
    </row>
    <row r="60" spans="1:32" ht="60" customHeight="1" thickBot="1" x14ac:dyDescent="0.3">
      <c r="A60" s="31" t="s">
        <v>4</v>
      </c>
      <c r="B60" s="1" t="s">
        <v>73</v>
      </c>
      <c r="C60" s="208" t="str">
        <f>IF('Réglementation,docs,indicateurs'!C48="","non","oui")</f>
        <v>oui</v>
      </c>
      <c r="D60" s="208" t="str">
        <f>IF('Réglementation,docs,indicateurs'!D48="","non","oui")</f>
        <v>oui</v>
      </c>
      <c r="E60" s="262" t="s">
        <v>74</v>
      </c>
      <c r="F60" s="156">
        <v>1</v>
      </c>
      <c r="G60" s="156" t="s">
        <v>130</v>
      </c>
      <c r="H60" s="137" t="str">
        <f t="shared" si="5"/>
        <v>non</v>
      </c>
      <c r="I60" s="142"/>
      <c r="J60" s="143"/>
      <c r="K60" s="136" t="str">
        <f t="shared" si="8"/>
        <v>non</v>
      </c>
      <c r="L60" s="159" t="s">
        <v>137</v>
      </c>
      <c r="M60" s="100" t="str">
        <f t="shared" si="1"/>
        <v>indicateur non requis</v>
      </c>
      <c r="N60" s="156" t="s">
        <v>138</v>
      </c>
      <c r="O60" s="49"/>
      <c r="P60" s="69"/>
      <c r="Q60" s="51"/>
      <c r="R60" s="51"/>
      <c r="S60" s="70"/>
      <c r="T60" s="216" t="str">
        <f t="shared" si="2"/>
        <v>---------OK---OK</v>
      </c>
      <c r="U60" s="226" t="str">
        <f t="shared" si="4"/>
        <v>OK</v>
      </c>
      <c r="V60" s="79" t="str">
        <f>Eligibilité!U60</f>
        <v>OK</v>
      </c>
      <c r="W60" s="79" t="str">
        <f>Eligibilité!H60</f>
        <v>non</v>
      </c>
      <c r="X60" s="472"/>
      <c r="Y60" s="79">
        <f>Eligibilité!J60</f>
        <v>0</v>
      </c>
      <c r="Z60" s="472"/>
      <c r="AA60" s="80" t="str">
        <f>Eligibilité!L60</f>
        <v>document commun CPU/CGE</v>
      </c>
      <c r="AB60" s="472"/>
      <c r="AC60" s="80" t="str">
        <f>Eligibilité!N60</f>
        <v>indicateurs commun CPU/CGE</v>
      </c>
      <c r="AD60" s="473"/>
      <c r="AE60" s="222" t="str">
        <f t="shared" si="3"/>
        <v>Diagnostic validé</v>
      </c>
      <c r="AF60">
        <f t="shared" si="0"/>
        <v>1</v>
      </c>
    </row>
    <row r="61" spans="1:32" ht="60" customHeight="1" thickBot="1" x14ac:dyDescent="0.3">
      <c r="A61" s="31" t="s">
        <v>4</v>
      </c>
      <c r="B61" s="31" t="s">
        <v>75</v>
      </c>
      <c r="C61" s="208" t="str">
        <f>IF('Réglementation,docs,indicateurs'!C51="","non","oui")</f>
        <v>non</v>
      </c>
      <c r="D61" s="208" t="str">
        <f>IF('Réglementation,docs,indicateurs'!D51="","non","oui")</f>
        <v>oui</v>
      </c>
      <c r="E61" s="32" t="s">
        <v>76</v>
      </c>
      <c r="F61" s="156">
        <v>1</v>
      </c>
      <c r="G61" s="156" t="s">
        <v>130</v>
      </c>
      <c r="H61" s="137" t="str">
        <f t="shared" si="5"/>
        <v>non</v>
      </c>
      <c r="I61" s="142"/>
      <c r="J61" s="143"/>
      <c r="K61" s="136" t="str">
        <f t="shared" si="8"/>
        <v>non</v>
      </c>
      <c r="L61" s="159" t="s">
        <v>137</v>
      </c>
      <c r="M61" s="100" t="str">
        <f t="shared" si="1"/>
        <v>indicateur non requis</v>
      </c>
      <c r="N61" s="156" t="s">
        <v>138</v>
      </c>
      <c r="O61" s="49"/>
      <c r="P61" s="69"/>
      <c r="Q61" s="51"/>
      <c r="R61" s="51"/>
      <c r="S61" s="70"/>
      <c r="T61" s="216" t="str">
        <f t="shared" si="2"/>
        <v>---------OK---OK</v>
      </c>
      <c r="U61" s="226" t="str">
        <f t="shared" si="4"/>
        <v>OK</v>
      </c>
      <c r="V61" s="79" t="str">
        <f>Eligibilité!U61</f>
        <v>OK</v>
      </c>
      <c r="W61" s="79" t="str">
        <f>Eligibilité!H61</f>
        <v>non</v>
      </c>
      <c r="X61" s="472"/>
      <c r="Y61" s="79">
        <f>Eligibilité!J61</f>
        <v>0</v>
      </c>
      <c r="Z61" s="472"/>
      <c r="AA61" s="80" t="str">
        <f>Eligibilité!L61</f>
        <v>document commun CPU/CGE</v>
      </c>
      <c r="AB61" s="472"/>
      <c r="AC61" s="80" t="str">
        <f>Eligibilité!N61</f>
        <v>indicateurs commun CPU/CGE</v>
      </c>
      <c r="AD61" s="473"/>
      <c r="AE61" s="222" t="str">
        <f t="shared" si="3"/>
        <v>Diagnostic validé</v>
      </c>
      <c r="AF61">
        <f t="shared" si="0"/>
        <v>1</v>
      </c>
    </row>
    <row r="62" spans="1:32" ht="60" customHeight="1" thickBot="1" x14ac:dyDescent="0.3">
      <c r="A62" s="31" t="s">
        <v>4</v>
      </c>
      <c r="B62" s="31" t="s">
        <v>77</v>
      </c>
      <c r="C62" s="208" t="str">
        <f>IF('Réglementation,docs,indicateurs'!C52="","non","oui")</f>
        <v>non</v>
      </c>
      <c r="D62" s="208" t="str">
        <f>IF('Réglementation,docs,indicateurs'!D52="","non","oui")</f>
        <v>non</v>
      </c>
      <c r="E62" s="32" t="s">
        <v>78</v>
      </c>
      <c r="F62" s="156">
        <v>1</v>
      </c>
      <c r="G62" s="156" t="s">
        <v>130</v>
      </c>
      <c r="H62" s="137" t="str">
        <f t="shared" si="5"/>
        <v>non</v>
      </c>
      <c r="I62" s="142"/>
      <c r="J62" s="143"/>
      <c r="K62" s="136" t="str">
        <f t="shared" si="8"/>
        <v>non</v>
      </c>
      <c r="L62" s="159" t="s">
        <v>137</v>
      </c>
      <c r="M62" s="100" t="str">
        <f t="shared" si="1"/>
        <v>indicateur non requis</v>
      </c>
      <c r="N62" s="156" t="s">
        <v>138</v>
      </c>
      <c r="O62" s="49"/>
      <c r="P62" s="69"/>
      <c r="Q62" s="51"/>
      <c r="R62" s="51"/>
      <c r="S62" s="70"/>
      <c r="T62" s="216" t="str">
        <f t="shared" si="2"/>
        <v>---------OK---OK</v>
      </c>
      <c r="U62" s="226" t="str">
        <f t="shared" si="4"/>
        <v>OK</v>
      </c>
      <c r="V62" s="79" t="str">
        <f>Eligibilité!U62</f>
        <v>OK</v>
      </c>
      <c r="W62" s="79" t="str">
        <f>Eligibilité!H62</f>
        <v>non</v>
      </c>
      <c r="X62" s="472"/>
      <c r="Y62" s="79">
        <f>Eligibilité!J62</f>
        <v>0</v>
      </c>
      <c r="Z62" s="472"/>
      <c r="AA62" s="80" t="str">
        <f>Eligibilité!L62</f>
        <v>document commun CPU/CGE</v>
      </c>
      <c r="AB62" s="472"/>
      <c r="AC62" s="80" t="str">
        <f>Eligibilité!N62</f>
        <v>indicateurs commun CPU/CGE</v>
      </c>
      <c r="AD62" s="473"/>
      <c r="AE62" s="222" t="str">
        <f t="shared" si="3"/>
        <v>Diagnostic validé</v>
      </c>
      <c r="AF62">
        <f t="shared" si="0"/>
        <v>1</v>
      </c>
    </row>
    <row r="63" spans="1:32" ht="60" customHeight="1" thickBot="1" x14ac:dyDescent="0.3">
      <c r="A63" s="31" t="s">
        <v>4</v>
      </c>
      <c r="B63" s="31" t="s">
        <v>79</v>
      </c>
      <c r="C63" s="208" t="str">
        <f>IF('Réglementation,docs,indicateurs'!C53="","non","oui")</f>
        <v>non</v>
      </c>
      <c r="D63" s="208" t="str">
        <f>IF('Réglementation,docs,indicateurs'!D53="","non","oui")</f>
        <v>oui</v>
      </c>
      <c r="E63" s="32" t="s">
        <v>80</v>
      </c>
      <c r="F63" s="156">
        <v>1</v>
      </c>
      <c r="G63" s="156" t="s">
        <v>130</v>
      </c>
      <c r="H63" s="137" t="str">
        <f t="shared" si="5"/>
        <v>non</v>
      </c>
      <c r="I63" s="140"/>
      <c r="J63" s="141"/>
      <c r="K63" s="136" t="str">
        <f t="shared" si="8"/>
        <v>non</v>
      </c>
      <c r="L63" s="159" t="s">
        <v>137</v>
      </c>
      <c r="M63" s="100" t="str">
        <f t="shared" si="1"/>
        <v>indicateur non requis</v>
      </c>
      <c r="N63" s="156" t="s">
        <v>138</v>
      </c>
      <c r="O63" s="49"/>
      <c r="P63" s="69"/>
      <c r="Q63" s="51"/>
      <c r="R63" s="51"/>
      <c r="S63" s="70"/>
      <c r="T63" s="216" t="str">
        <f t="shared" si="2"/>
        <v>---------OK---OK</v>
      </c>
      <c r="U63" s="226" t="str">
        <f t="shared" si="4"/>
        <v>OK</v>
      </c>
      <c r="V63" s="79" t="str">
        <f>Eligibilité!U63</f>
        <v>OK</v>
      </c>
      <c r="W63" s="79" t="str">
        <f>Eligibilité!H63</f>
        <v>non</v>
      </c>
      <c r="X63" s="472"/>
      <c r="Y63" s="79">
        <f>Eligibilité!J63</f>
        <v>0</v>
      </c>
      <c r="Z63" s="472"/>
      <c r="AA63" s="80" t="str">
        <f>Eligibilité!L63</f>
        <v>document commun CPU/CGE</v>
      </c>
      <c r="AB63" s="472"/>
      <c r="AC63" s="80" t="str">
        <f>Eligibilité!N63</f>
        <v>indicateurs commun CPU/CGE</v>
      </c>
      <c r="AD63" s="473"/>
      <c r="AE63" s="222" t="str">
        <f t="shared" si="3"/>
        <v>Diagnostic validé</v>
      </c>
      <c r="AF63">
        <f t="shared" si="0"/>
        <v>1</v>
      </c>
    </row>
    <row r="64" spans="1:32" ht="60" customHeight="1" thickBot="1" x14ac:dyDescent="0.3">
      <c r="A64" s="33" t="s">
        <v>1</v>
      </c>
      <c r="B64" s="33">
        <v>4.2</v>
      </c>
      <c r="C64" s="297" t="str">
        <f>IF('Réglementation,docs,indicateurs'!C54="","non","oui")</f>
        <v>non</v>
      </c>
      <c r="D64" s="297" t="str">
        <f>IF('Réglementation,docs,indicateurs'!D54="","non","oui")</f>
        <v>oui</v>
      </c>
      <c r="E64" s="328" t="s">
        <v>81</v>
      </c>
      <c r="F64" s="212">
        <v>1</v>
      </c>
      <c r="G64" s="97" t="s">
        <v>130</v>
      </c>
      <c r="H64" s="137" t="str">
        <f t="shared" si="5"/>
        <v>non</v>
      </c>
      <c r="I64" s="136">
        <f>MAX(IF(G65="concerné",ABS(F64-F65),0),IF(G66="concerné",ABS(F64-F66),0),IF(G67="concerné",ABS(F64-F67),0),IF(G68="concerné",ABS(F64-F68),0),IF(G69="concerné",ABS(F64-F69),0))</f>
        <v>0</v>
      </c>
      <c r="J64" s="137" t="str">
        <f>IF(I64&gt;=2,"oui","non")</f>
        <v>non</v>
      </c>
      <c r="K64" s="136" t="str">
        <f xml:space="preserve"> IF(F64&gt;1,"oui","non")</f>
        <v>non</v>
      </c>
      <c r="L64" s="159" t="s">
        <v>137</v>
      </c>
      <c r="M64" s="100" t="str">
        <f t="shared" si="1"/>
        <v>indicateur non requis</v>
      </c>
      <c r="N64" s="162"/>
      <c r="O64" s="49"/>
      <c r="P64" s="69"/>
      <c r="Q64" s="51"/>
      <c r="R64" s="51"/>
      <c r="S64" s="70"/>
      <c r="T64" s="216" t="str">
        <f t="shared" si="2"/>
        <v>---------OK---OK</v>
      </c>
      <c r="U64" s="226" t="str">
        <f t="shared" si="4"/>
        <v>OK</v>
      </c>
      <c r="V64" s="79" t="str">
        <f>Eligibilité!U64</f>
        <v>OK</v>
      </c>
      <c r="W64" s="79" t="str">
        <f>Eligibilité!H64</f>
        <v>non</v>
      </c>
      <c r="X64" s="472"/>
      <c r="Y64" s="79" t="str">
        <f>Eligibilité!J64</f>
        <v>non</v>
      </c>
      <c r="Z64" s="472"/>
      <c r="AA64" s="80" t="str">
        <f>Eligibilité!L64</f>
        <v>document commun CPU/CGE</v>
      </c>
      <c r="AB64" s="472"/>
      <c r="AC64" s="80">
        <f>Eligibilité!N64</f>
        <v>0</v>
      </c>
      <c r="AD64" s="473"/>
      <c r="AE64" s="222" t="str">
        <f t="shared" si="3"/>
        <v>Diagnostic validé</v>
      </c>
      <c r="AF64">
        <f t="shared" si="0"/>
        <v>1</v>
      </c>
    </row>
    <row r="65" spans="1:32" ht="60" customHeight="1" thickTop="1" thickBot="1" x14ac:dyDescent="0.3">
      <c r="A65" s="1" t="s">
        <v>4</v>
      </c>
      <c r="B65" s="1" t="s">
        <v>82</v>
      </c>
      <c r="C65" s="208" t="str">
        <f>IF('Réglementation,docs,indicateurs'!C55="","non","oui")</f>
        <v>oui</v>
      </c>
      <c r="D65" s="208" t="str">
        <f>IF('Réglementation,docs,indicateurs'!D55="","non","oui")</f>
        <v>oui</v>
      </c>
      <c r="E65" s="262" t="s">
        <v>83</v>
      </c>
      <c r="F65" s="156">
        <v>1</v>
      </c>
      <c r="G65" s="156" t="s">
        <v>130</v>
      </c>
      <c r="H65" s="137" t="str">
        <f t="shared" si="5"/>
        <v>non</v>
      </c>
      <c r="I65" s="138"/>
      <c r="J65" s="139"/>
      <c r="K65" s="136" t="str">
        <f t="shared" si="8"/>
        <v>non</v>
      </c>
      <c r="L65" s="159" t="s">
        <v>137</v>
      </c>
      <c r="M65" s="100" t="str">
        <f t="shared" si="1"/>
        <v>indicateur non requis</v>
      </c>
      <c r="N65" s="156" t="s">
        <v>138</v>
      </c>
      <c r="O65" s="49"/>
      <c r="P65" s="69"/>
      <c r="Q65" s="51"/>
      <c r="R65" s="51"/>
      <c r="S65" s="70"/>
      <c r="T65" s="216" t="str">
        <f t="shared" si="2"/>
        <v>---------OK---OK</v>
      </c>
      <c r="U65" s="226" t="str">
        <f t="shared" si="4"/>
        <v>OK</v>
      </c>
      <c r="V65" s="79" t="str">
        <f>Eligibilité!U65</f>
        <v>OK</v>
      </c>
      <c r="W65" s="79" t="str">
        <f>Eligibilité!H65</f>
        <v>non</v>
      </c>
      <c r="X65" s="472"/>
      <c r="Y65" s="79">
        <f>Eligibilité!J65</f>
        <v>0</v>
      </c>
      <c r="Z65" s="472"/>
      <c r="AA65" s="80" t="str">
        <f>Eligibilité!L65</f>
        <v>document commun CPU/CGE</v>
      </c>
      <c r="AB65" s="472"/>
      <c r="AC65" s="80" t="str">
        <f>Eligibilité!N65</f>
        <v>indicateurs commun CPU/CGE</v>
      </c>
      <c r="AD65" s="473"/>
      <c r="AE65" s="222" t="str">
        <f t="shared" si="3"/>
        <v>Diagnostic validé</v>
      </c>
      <c r="AF65">
        <f t="shared" si="0"/>
        <v>1</v>
      </c>
    </row>
    <row r="66" spans="1:32" ht="60" customHeight="1" thickBot="1" x14ac:dyDescent="0.3">
      <c r="A66" s="31" t="s">
        <v>4</v>
      </c>
      <c r="B66" s="31" t="s">
        <v>84</v>
      </c>
      <c r="C66" s="208" t="str">
        <f>IF('Réglementation,docs,indicateurs'!C58="","non","oui")</f>
        <v>oui</v>
      </c>
      <c r="D66" s="208" t="str">
        <f>IF('Réglementation,docs,indicateurs'!D58="","non","oui")</f>
        <v>oui</v>
      </c>
      <c r="E66" s="32" t="s">
        <v>85</v>
      </c>
      <c r="F66" s="156">
        <v>1</v>
      </c>
      <c r="G66" s="156" t="s">
        <v>130</v>
      </c>
      <c r="H66" s="137" t="str">
        <f t="shared" si="5"/>
        <v>non</v>
      </c>
      <c r="I66" s="142"/>
      <c r="J66" s="143"/>
      <c r="K66" s="136" t="str">
        <f t="shared" si="8"/>
        <v>non</v>
      </c>
      <c r="L66" s="159" t="s">
        <v>137</v>
      </c>
      <c r="M66" s="100" t="str">
        <f t="shared" si="1"/>
        <v>indicateur non requis</v>
      </c>
      <c r="N66" s="156" t="s">
        <v>138</v>
      </c>
      <c r="O66" s="49"/>
      <c r="P66" s="69"/>
      <c r="Q66" s="51"/>
      <c r="R66" s="51"/>
      <c r="S66" s="70"/>
      <c r="T66" s="216" t="str">
        <f t="shared" si="2"/>
        <v>---------OK---OK</v>
      </c>
      <c r="U66" s="226" t="str">
        <f t="shared" si="4"/>
        <v>OK</v>
      </c>
      <c r="V66" s="79" t="str">
        <f>Eligibilité!U66</f>
        <v>OK</v>
      </c>
      <c r="W66" s="79" t="str">
        <f>Eligibilité!H66</f>
        <v>non</v>
      </c>
      <c r="X66" s="472"/>
      <c r="Y66" s="79">
        <f>Eligibilité!J66</f>
        <v>0</v>
      </c>
      <c r="Z66" s="472"/>
      <c r="AA66" s="80" t="str">
        <f>Eligibilité!L66</f>
        <v>document commun CPU/CGE</v>
      </c>
      <c r="AB66" s="472"/>
      <c r="AC66" s="80" t="str">
        <f>Eligibilité!N66</f>
        <v>indicateurs commun CPU/CGE</v>
      </c>
      <c r="AD66" s="473"/>
      <c r="AE66" s="222" t="str">
        <f t="shared" si="3"/>
        <v>Diagnostic validé</v>
      </c>
      <c r="AF66">
        <f t="shared" si="0"/>
        <v>1</v>
      </c>
    </row>
    <row r="67" spans="1:32" ht="60" customHeight="1" thickBot="1" x14ac:dyDescent="0.3">
      <c r="A67" s="31" t="s">
        <v>4</v>
      </c>
      <c r="B67" s="31" t="s">
        <v>86</v>
      </c>
      <c r="C67" s="208" t="str">
        <f>IF('Réglementation,docs,indicateurs'!C59="","non","oui")</f>
        <v>oui</v>
      </c>
      <c r="D67" s="208" t="str">
        <f>IF('Réglementation,docs,indicateurs'!D59="","non","oui")</f>
        <v>oui</v>
      </c>
      <c r="E67" s="32" t="s">
        <v>87</v>
      </c>
      <c r="F67" s="156">
        <v>1</v>
      </c>
      <c r="G67" s="156" t="s">
        <v>130</v>
      </c>
      <c r="H67" s="137" t="str">
        <f t="shared" si="5"/>
        <v>non</v>
      </c>
      <c r="I67" s="142"/>
      <c r="J67" s="143"/>
      <c r="K67" s="136" t="str">
        <f t="shared" si="8"/>
        <v>non</v>
      </c>
      <c r="L67" s="159" t="s">
        <v>137</v>
      </c>
      <c r="M67" s="100" t="str">
        <f t="shared" si="1"/>
        <v>indicateur non requis</v>
      </c>
      <c r="N67" s="156" t="s">
        <v>138</v>
      </c>
      <c r="O67" s="49"/>
      <c r="P67" s="69"/>
      <c r="Q67" s="51"/>
      <c r="R67" s="51"/>
      <c r="S67" s="70"/>
      <c r="T67" s="216" t="str">
        <f t="shared" si="2"/>
        <v>---------OK---OK</v>
      </c>
      <c r="U67" s="226" t="str">
        <f t="shared" si="4"/>
        <v>OK</v>
      </c>
      <c r="V67" s="79" t="str">
        <f>Eligibilité!U67</f>
        <v>OK</v>
      </c>
      <c r="W67" s="79" t="str">
        <f>Eligibilité!H67</f>
        <v>non</v>
      </c>
      <c r="X67" s="472"/>
      <c r="Y67" s="79">
        <f>Eligibilité!J67</f>
        <v>0</v>
      </c>
      <c r="Z67" s="472"/>
      <c r="AA67" s="80" t="str">
        <f>Eligibilité!L67</f>
        <v>document commun CPU/CGE</v>
      </c>
      <c r="AB67" s="472"/>
      <c r="AC67" s="80" t="str">
        <f>Eligibilité!N67</f>
        <v>indicateurs commun CPU/CGE</v>
      </c>
      <c r="AD67" s="473"/>
      <c r="AE67" s="222" t="str">
        <f t="shared" si="3"/>
        <v>Diagnostic validé</v>
      </c>
      <c r="AF67">
        <f t="shared" si="0"/>
        <v>1</v>
      </c>
    </row>
    <row r="68" spans="1:32" ht="60" customHeight="1" thickBot="1" x14ac:dyDescent="0.3">
      <c r="A68" s="31" t="s">
        <v>4</v>
      </c>
      <c r="B68" s="31" t="s">
        <v>88</v>
      </c>
      <c r="C68" s="208" t="str">
        <f>IF('Réglementation,docs,indicateurs'!C60="","non","oui")</f>
        <v>oui</v>
      </c>
      <c r="D68" s="208" t="str">
        <f>IF('Réglementation,docs,indicateurs'!D60="","non","oui")</f>
        <v>oui</v>
      </c>
      <c r="E68" s="32" t="s">
        <v>89</v>
      </c>
      <c r="F68" s="156">
        <v>1</v>
      </c>
      <c r="G68" s="156" t="s">
        <v>130</v>
      </c>
      <c r="H68" s="137" t="str">
        <f t="shared" si="5"/>
        <v>non</v>
      </c>
      <c r="I68" s="142"/>
      <c r="J68" s="143"/>
      <c r="K68" s="136" t="str">
        <f t="shared" si="8"/>
        <v>non</v>
      </c>
      <c r="L68" s="159" t="s">
        <v>137</v>
      </c>
      <c r="M68" s="100" t="str">
        <f t="shared" si="1"/>
        <v>indicateur non requis</v>
      </c>
      <c r="N68" s="156" t="s">
        <v>138</v>
      </c>
      <c r="O68" s="49"/>
      <c r="P68" s="69"/>
      <c r="Q68" s="51"/>
      <c r="R68" s="51"/>
      <c r="S68" s="70"/>
      <c r="T68" s="216" t="str">
        <f t="shared" si="2"/>
        <v>---------OK---OK</v>
      </c>
      <c r="U68" s="226" t="str">
        <f t="shared" si="4"/>
        <v>OK</v>
      </c>
      <c r="V68" s="79" t="str">
        <f>Eligibilité!U68</f>
        <v>OK</v>
      </c>
      <c r="W68" s="79" t="str">
        <f>Eligibilité!H68</f>
        <v>non</v>
      </c>
      <c r="X68" s="472"/>
      <c r="Y68" s="79">
        <f>Eligibilité!J68</f>
        <v>0</v>
      </c>
      <c r="Z68" s="472"/>
      <c r="AA68" s="80" t="str">
        <f>Eligibilité!L68</f>
        <v>document commun CPU/CGE</v>
      </c>
      <c r="AB68" s="472"/>
      <c r="AC68" s="80" t="str">
        <f>Eligibilité!N68</f>
        <v>indicateurs commun CPU/CGE</v>
      </c>
      <c r="AD68" s="473"/>
      <c r="AE68" s="222" t="str">
        <f t="shared" si="3"/>
        <v>Diagnostic validé</v>
      </c>
      <c r="AF68">
        <f t="shared" si="0"/>
        <v>1</v>
      </c>
    </row>
    <row r="69" spans="1:32" ht="60" customHeight="1" thickBot="1" x14ac:dyDescent="0.3">
      <c r="A69" s="31" t="s">
        <v>4</v>
      </c>
      <c r="B69" s="31" t="s">
        <v>90</v>
      </c>
      <c r="C69" s="208" t="str">
        <f>IF('Réglementation,docs,indicateurs'!C61="","non","oui")</f>
        <v>non</v>
      </c>
      <c r="D69" s="208" t="str">
        <f>IF('Réglementation,docs,indicateurs'!D61="","non","oui")</f>
        <v>oui</v>
      </c>
      <c r="E69" s="32" t="s">
        <v>91</v>
      </c>
      <c r="F69" s="156">
        <v>1</v>
      </c>
      <c r="G69" s="156" t="s">
        <v>130</v>
      </c>
      <c r="H69" s="137" t="str">
        <f t="shared" si="5"/>
        <v>non</v>
      </c>
      <c r="I69" s="140"/>
      <c r="J69" s="141"/>
      <c r="K69" s="136" t="str">
        <f t="shared" si="8"/>
        <v>non</v>
      </c>
      <c r="L69" s="159" t="s">
        <v>137</v>
      </c>
      <c r="M69" s="100" t="str">
        <f t="shared" si="1"/>
        <v>indicateur non requis</v>
      </c>
      <c r="N69" s="156" t="s">
        <v>138</v>
      </c>
      <c r="O69" s="49"/>
      <c r="P69" s="69"/>
      <c r="Q69" s="51"/>
      <c r="R69" s="51"/>
      <c r="S69" s="70"/>
      <c r="T69" s="216" t="str">
        <f t="shared" si="2"/>
        <v>---------OK---OK</v>
      </c>
      <c r="U69" s="226" t="str">
        <f t="shared" si="4"/>
        <v>OK</v>
      </c>
      <c r="V69" s="79" t="str">
        <f>Eligibilité!U69</f>
        <v>OK</v>
      </c>
      <c r="W69" s="79" t="str">
        <f>Eligibilité!H69</f>
        <v>non</v>
      </c>
      <c r="X69" s="472"/>
      <c r="Y69" s="79">
        <f>Eligibilité!J69</f>
        <v>0</v>
      </c>
      <c r="Z69" s="472"/>
      <c r="AA69" s="80" t="str">
        <f>Eligibilité!L69</f>
        <v>document commun CPU/CGE</v>
      </c>
      <c r="AB69" s="472"/>
      <c r="AC69" s="80" t="str">
        <f>Eligibilité!N69</f>
        <v>indicateurs commun CPU/CGE</v>
      </c>
      <c r="AD69" s="473"/>
      <c r="AE69" s="222" t="str">
        <f t="shared" si="3"/>
        <v>Diagnostic validé</v>
      </c>
      <c r="AF69">
        <f t="shared" si="0"/>
        <v>1</v>
      </c>
    </row>
    <row r="70" spans="1:32" ht="60" customHeight="1" thickBot="1" x14ac:dyDescent="0.3">
      <c r="A70" s="29" t="s">
        <v>1</v>
      </c>
      <c r="B70" s="29">
        <v>4.3</v>
      </c>
      <c r="C70" s="297" t="str">
        <f>IF('Réglementation,docs,indicateurs'!C64="","non","oui")</f>
        <v>non</v>
      </c>
      <c r="D70" s="297" t="str">
        <f>IF('Réglementation,docs,indicateurs'!D64="","non","oui")</f>
        <v>oui</v>
      </c>
      <c r="E70" s="328" t="s">
        <v>92</v>
      </c>
      <c r="F70" s="212">
        <v>1</v>
      </c>
      <c r="G70" s="97" t="s">
        <v>130</v>
      </c>
      <c r="H70" s="137" t="str">
        <f t="shared" si="5"/>
        <v>non</v>
      </c>
      <c r="I70" s="136">
        <f>MAX(IF(G71="concerné",ABS(F70-F71),0),IF(G72="concerné",ABS(F70-F72),0))</f>
        <v>0</v>
      </c>
      <c r="J70" s="137" t="str">
        <f>IF(I70&gt;=2,"oui","non")</f>
        <v>non</v>
      </c>
      <c r="K70" s="136" t="str">
        <f xml:space="preserve"> IF(F70&gt;1,"oui","non")</f>
        <v>non</v>
      </c>
      <c r="L70" s="159" t="s">
        <v>137</v>
      </c>
      <c r="M70" s="100" t="str">
        <f t="shared" si="1"/>
        <v>indicateur non requis</v>
      </c>
      <c r="N70" s="162"/>
      <c r="O70" s="49"/>
      <c r="P70" s="69"/>
      <c r="Q70" s="51"/>
      <c r="R70" s="51"/>
      <c r="S70" s="70"/>
      <c r="T70" s="216" t="str">
        <f t="shared" si="2"/>
        <v>---------OK---OK</v>
      </c>
      <c r="U70" s="226" t="str">
        <f t="shared" si="4"/>
        <v>OK</v>
      </c>
      <c r="V70" s="79" t="str">
        <f>Eligibilité!U70</f>
        <v>OK</v>
      </c>
      <c r="W70" s="79" t="str">
        <f>Eligibilité!H70</f>
        <v>non</v>
      </c>
      <c r="X70" s="472"/>
      <c r="Y70" s="79" t="str">
        <f>Eligibilité!J70</f>
        <v>non</v>
      </c>
      <c r="Z70" s="472"/>
      <c r="AA70" s="80" t="str">
        <f>Eligibilité!L70</f>
        <v>document commun CPU/CGE</v>
      </c>
      <c r="AB70" s="472"/>
      <c r="AC70" s="80">
        <f>Eligibilité!N70</f>
        <v>0</v>
      </c>
      <c r="AD70" s="473"/>
      <c r="AE70" s="222" t="str">
        <f t="shared" si="3"/>
        <v>Diagnostic validé</v>
      </c>
      <c r="AF70">
        <f t="shared" si="0"/>
        <v>1</v>
      </c>
    </row>
    <row r="71" spans="1:32" ht="60" customHeight="1" thickTop="1" thickBot="1" x14ac:dyDescent="0.3">
      <c r="A71" s="31" t="s">
        <v>4</v>
      </c>
      <c r="B71" s="31" t="s">
        <v>93</v>
      </c>
      <c r="C71" s="208" t="str">
        <f>IF('Réglementation,docs,indicateurs'!C65="","non","oui")</f>
        <v>non</v>
      </c>
      <c r="D71" s="208" t="str">
        <f>IF('Réglementation,docs,indicateurs'!D65="","non","oui")</f>
        <v>oui</v>
      </c>
      <c r="E71" s="32" t="s">
        <v>94</v>
      </c>
      <c r="F71" s="156">
        <v>1</v>
      </c>
      <c r="G71" s="156" t="s">
        <v>130</v>
      </c>
      <c r="H71" s="137" t="str">
        <f t="shared" si="5"/>
        <v>non</v>
      </c>
      <c r="I71" s="138"/>
      <c r="J71" s="139"/>
      <c r="K71" s="136" t="str">
        <f t="shared" si="8"/>
        <v>non</v>
      </c>
      <c r="L71" s="159" t="s">
        <v>137</v>
      </c>
      <c r="M71" s="100" t="str">
        <f t="shared" si="1"/>
        <v>indicateur non requis</v>
      </c>
      <c r="N71" s="156" t="s">
        <v>138</v>
      </c>
      <c r="O71" s="49"/>
      <c r="P71" s="69"/>
      <c r="Q71" s="51"/>
      <c r="R71" s="51"/>
      <c r="S71" s="70"/>
      <c r="T71" s="216" t="str">
        <f t="shared" si="2"/>
        <v>---------OK---OK</v>
      </c>
      <c r="U71" s="226" t="str">
        <f t="shared" si="4"/>
        <v>OK</v>
      </c>
      <c r="V71" s="79" t="str">
        <f>Eligibilité!U71</f>
        <v>OK</v>
      </c>
      <c r="W71" s="79" t="str">
        <f>Eligibilité!H71</f>
        <v>non</v>
      </c>
      <c r="X71" s="472"/>
      <c r="Y71" s="79">
        <f>Eligibilité!J71</f>
        <v>0</v>
      </c>
      <c r="Z71" s="472"/>
      <c r="AA71" s="80" t="str">
        <f>Eligibilité!L71</f>
        <v>document commun CPU/CGE</v>
      </c>
      <c r="AB71" s="472"/>
      <c r="AC71" s="80" t="str">
        <f>Eligibilité!N71</f>
        <v>indicateurs commun CPU/CGE</v>
      </c>
      <c r="AD71" s="473"/>
      <c r="AE71" s="222" t="str">
        <f t="shared" si="3"/>
        <v>Diagnostic validé</v>
      </c>
      <c r="AF71">
        <f t="shared" si="0"/>
        <v>1</v>
      </c>
    </row>
    <row r="72" spans="1:32" ht="60" customHeight="1" thickBot="1" x14ac:dyDescent="0.3">
      <c r="A72" s="34" t="s">
        <v>4</v>
      </c>
      <c r="B72" s="35" t="s">
        <v>95</v>
      </c>
      <c r="C72" s="290" t="str">
        <f>IF('Réglementation,docs,indicateurs'!C66="","non","oui")</f>
        <v>non</v>
      </c>
      <c r="D72" s="290" t="str">
        <f>IF('Réglementation,docs,indicateurs'!D66="","non","oui")</f>
        <v>oui</v>
      </c>
      <c r="E72" s="109" t="s">
        <v>96</v>
      </c>
      <c r="F72" s="157">
        <v>1</v>
      </c>
      <c r="G72" s="156" t="s">
        <v>130</v>
      </c>
      <c r="H72" s="151" t="str">
        <f t="shared" si="5"/>
        <v>non</v>
      </c>
      <c r="I72" s="148"/>
      <c r="J72" s="152"/>
      <c r="K72" s="136" t="str">
        <f t="shared" si="8"/>
        <v>non</v>
      </c>
      <c r="L72" s="159" t="s">
        <v>137</v>
      </c>
      <c r="M72" s="100" t="str">
        <f t="shared" si="1"/>
        <v>indicateur non requis</v>
      </c>
      <c r="N72" s="156" t="s">
        <v>138</v>
      </c>
      <c r="O72" s="59"/>
      <c r="P72" s="75"/>
      <c r="Q72" s="71"/>
      <c r="R72" s="51"/>
      <c r="S72" s="73"/>
      <c r="T72" s="216" t="str">
        <f t="shared" si="2"/>
        <v>---------OK---OK</v>
      </c>
      <c r="U72" s="226" t="str">
        <f t="shared" si="4"/>
        <v>OK</v>
      </c>
      <c r="V72" s="79" t="str">
        <f>Eligibilité!U72</f>
        <v>OK</v>
      </c>
      <c r="W72" s="79" t="str">
        <f>Eligibilité!H72</f>
        <v>non</v>
      </c>
      <c r="X72" s="472"/>
      <c r="Y72" s="79">
        <f>Eligibilité!J72</f>
        <v>0</v>
      </c>
      <c r="Z72" s="472"/>
      <c r="AA72" s="80" t="str">
        <f>Eligibilité!L72</f>
        <v>document commun CPU/CGE</v>
      </c>
      <c r="AB72" s="472"/>
      <c r="AC72" s="80" t="str">
        <f>Eligibilité!N72</f>
        <v>indicateurs commun CPU/CGE</v>
      </c>
      <c r="AD72" s="473"/>
      <c r="AE72" s="222" t="str">
        <f t="shared" si="3"/>
        <v>Diagnostic validé</v>
      </c>
      <c r="AF72">
        <f t="shared" si="0"/>
        <v>1</v>
      </c>
    </row>
    <row r="73" spans="1:32" ht="60" customHeight="1" thickTop="1" thickBot="1" x14ac:dyDescent="0.3">
      <c r="A73" s="61" t="s">
        <v>145</v>
      </c>
      <c r="B73" s="8">
        <v>5</v>
      </c>
      <c r="C73" s="99"/>
      <c r="D73" s="209"/>
      <c r="E73" s="28" t="s">
        <v>97</v>
      </c>
      <c r="F73" s="158"/>
      <c r="G73" s="112"/>
      <c r="H73" s="150"/>
      <c r="I73" s="150"/>
      <c r="J73" s="150"/>
      <c r="K73" s="150"/>
      <c r="L73" s="158"/>
      <c r="M73" s="112"/>
      <c r="N73" s="163"/>
      <c r="O73" s="125">
        <f>IF(SUMIF(A74:A88,"S",F74:F88)/5-0.5&lt;0,0,ROUNDUP(SUMIF(A74:A88,"S",F74:F88)/5-0.5,0))</f>
        <v>1</v>
      </c>
      <c r="P73" s="118"/>
      <c r="Q73" s="120" t="str">
        <f>IF(O73=5,"fournir 2 pratiques",IF(O73=4,"fournir 1 pratique","mettre 0, 1 ou 2 pratiques: au libre choix de l'établissement"))</f>
        <v>mettre 0, 1 ou 2 pratiques: au libre choix de l'établissement</v>
      </c>
      <c r="R73" s="169"/>
      <c r="S73" s="170"/>
      <c r="T73" s="224" t="str">
        <f>IF(AND(Q73="fournir 2 pratiques",OR(R73="",S73="")),"il manque au moins une pratique pour cet axe",IF(AND(Q73="fournir 1 pratique",AND(R73="",S73="")),"il manque une pratique pour cet axe","OK"))</f>
        <v>OK</v>
      </c>
      <c r="U73" s="227" t="str">
        <f>IF(T73="OK","OK","")</f>
        <v>OK</v>
      </c>
      <c r="V73" s="67"/>
      <c r="W73" s="67"/>
      <c r="X73" s="83"/>
      <c r="Y73" s="67"/>
      <c r="Z73" s="83"/>
      <c r="AA73" s="82"/>
      <c r="AB73" s="83"/>
      <c r="AC73" s="82"/>
      <c r="AD73" s="83"/>
      <c r="AE73" s="222" t="str">
        <f>IF(U73="OK","Diagnostic validé","Diagnostic non validé")</f>
        <v>Diagnostic validé</v>
      </c>
      <c r="AF73">
        <f t="shared" si="0"/>
        <v>1</v>
      </c>
    </row>
    <row r="74" spans="1:32" ht="60" customHeight="1" thickBot="1" x14ac:dyDescent="0.3">
      <c r="A74" s="36" t="s">
        <v>1</v>
      </c>
      <c r="B74" s="36" t="s">
        <v>98</v>
      </c>
      <c r="C74" s="297" t="str">
        <f>IF('Réglementation,docs,indicateurs'!C70="","non","oui")</f>
        <v>non</v>
      </c>
      <c r="D74" s="297" t="str">
        <f>IF('Réglementation,docs,indicateurs'!D70="","non","oui")</f>
        <v>non</v>
      </c>
      <c r="E74" s="329" t="s">
        <v>99</v>
      </c>
      <c r="F74" s="212">
        <v>1</v>
      </c>
      <c r="G74" s="98" t="s">
        <v>130</v>
      </c>
      <c r="H74" s="136" t="str">
        <f t="shared" si="5"/>
        <v>non</v>
      </c>
      <c r="I74" s="136">
        <f>MAX(IF(G75="concerné",ABS(F74-F75),0),IF(G76="concerné",ABS(F74-F76),0))</f>
        <v>0</v>
      </c>
      <c r="J74" s="136" t="str">
        <f>IF(I74&gt;=2,"oui","non")</f>
        <v>non</v>
      </c>
      <c r="K74" s="136" t="str">
        <f xml:space="preserve"> IF(F74&gt;1,"oui","non")</f>
        <v>non</v>
      </c>
      <c r="L74" s="159" t="s">
        <v>137</v>
      </c>
      <c r="M74" s="100" t="str">
        <f t="shared" si="1"/>
        <v>indicateur non requis</v>
      </c>
      <c r="N74" s="161"/>
      <c r="O74" s="49"/>
      <c r="P74" s="69"/>
      <c r="Q74" s="51"/>
      <c r="R74" s="51"/>
      <c r="S74" s="70"/>
      <c r="T74" s="216" t="str">
        <f t="shared" si="2"/>
        <v>---------OK---OK</v>
      </c>
      <c r="U74" s="226" t="str">
        <f t="shared" si="4"/>
        <v>OK</v>
      </c>
      <c r="V74" s="79" t="str">
        <f>Eligibilité!U74</f>
        <v>OK</v>
      </c>
      <c r="W74" s="79" t="str">
        <f>Eligibilité!H74</f>
        <v>non</v>
      </c>
      <c r="X74" s="472"/>
      <c r="Y74" s="79" t="str">
        <f>Eligibilité!J74</f>
        <v>non</v>
      </c>
      <c r="Z74" s="472"/>
      <c r="AA74" s="80" t="str">
        <f>Eligibilité!L74</f>
        <v>document commun CPU/CGE</v>
      </c>
      <c r="AB74" s="472"/>
      <c r="AC74" s="80">
        <f>Eligibilité!N74</f>
        <v>0</v>
      </c>
      <c r="AD74" s="473"/>
      <c r="AE74" s="222" t="str">
        <f t="shared" si="3"/>
        <v>Diagnostic validé</v>
      </c>
      <c r="AF74">
        <f t="shared" si="0"/>
        <v>1</v>
      </c>
    </row>
    <row r="75" spans="1:32" ht="60" customHeight="1" thickTop="1" thickBot="1" x14ac:dyDescent="0.3">
      <c r="A75" s="37" t="s">
        <v>4</v>
      </c>
      <c r="B75" s="37" t="s">
        <v>100</v>
      </c>
      <c r="C75" s="208" t="str">
        <f>IF('Réglementation,docs,indicateurs'!C71="","non","oui")</f>
        <v>non</v>
      </c>
      <c r="D75" s="208" t="str">
        <f>IF('Réglementation,docs,indicateurs'!D71="","non","oui")</f>
        <v>non</v>
      </c>
      <c r="E75" s="95" t="s">
        <v>101</v>
      </c>
      <c r="F75" s="156">
        <v>1</v>
      </c>
      <c r="G75" s="156" t="s">
        <v>130</v>
      </c>
      <c r="H75" s="137" t="str">
        <f t="shared" si="5"/>
        <v>non</v>
      </c>
      <c r="I75" s="138"/>
      <c r="J75" s="139"/>
      <c r="K75" s="136" t="str">
        <f t="shared" ref="K75:K88" si="9" xml:space="preserve"> IF(AND(F75&gt;1,OR(C75="oui",D75="oui")),"oui",IF(AND(F75&gt;2,C75="non",D75="non"),"oui","non"))</f>
        <v>non</v>
      </c>
      <c r="L75" s="159" t="s">
        <v>137</v>
      </c>
      <c r="M75" s="100" t="str">
        <f t="shared" si="1"/>
        <v>indicateur non requis</v>
      </c>
      <c r="N75" s="156" t="s">
        <v>138</v>
      </c>
      <c r="O75" s="49"/>
      <c r="P75" s="69"/>
      <c r="Q75" s="51"/>
      <c r="R75" s="51"/>
      <c r="S75" s="70"/>
      <c r="T75" s="216" t="str">
        <f t="shared" si="2"/>
        <v>---------OK---OK</v>
      </c>
      <c r="U75" s="226" t="str">
        <f t="shared" si="4"/>
        <v>OK</v>
      </c>
      <c r="V75" s="79" t="str">
        <f>Eligibilité!U75</f>
        <v>OK</v>
      </c>
      <c r="W75" s="79" t="str">
        <f>Eligibilité!H75</f>
        <v>non</v>
      </c>
      <c r="X75" s="472"/>
      <c r="Y75" s="79">
        <f>Eligibilité!J75</f>
        <v>0</v>
      </c>
      <c r="Z75" s="472"/>
      <c r="AA75" s="80" t="str">
        <f>Eligibilité!L75</f>
        <v>document commun CPU/CGE</v>
      </c>
      <c r="AB75" s="472"/>
      <c r="AC75" s="80" t="str">
        <f>Eligibilité!N75</f>
        <v>indicateurs commun CPU/CGE</v>
      </c>
      <c r="AD75" s="473"/>
      <c r="AE75" s="222" t="str">
        <f t="shared" si="3"/>
        <v>Diagnostic validé</v>
      </c>
      <c r="AF75">
        <f t="shared" si="0"/>
        <v>1</v>
      </c>
    </row>
    <row r="76" spans="1:32" ht="60" customHeight="1" thickBot="1" x14ac:dyDescent="0.3">
      <c r="A76" s="37" t="s">
        <v>4</v>
      </c>
      <c r="B76" s="37" t="s">
        <v>102</v>
      </c>
      <c r="C76" s="208" t="str">
        <f>IF('Réglementation,docs,indicateurs'!C72="","non","oui")</f>
        <v>oui</v>
      </c>
      <c r="D76" s="208" t="str">
        <f>IF('Réglementation,docs,indicateurs'!D72="","non","oui")</f>
        <v>oui</v>
      </c>
      <c r="E76" s="96" t="s">
        <v>103</v>
      </c>
      <c r="F76" s="156">
        <v>1</v>
      </c>
      <c r="G76" s="156" t="s">
        <v>130</v>
      </c>
      <c r="H76" s="137" t="str">
        <f t="shared" si="5"/>
        <v>non</v>
      </c>
      <c r="I76" s="140"/>
      <c r="J76" s="141"/>
      <c r="K76" s="136" t="str">
        <f t="shared" si="9"/>
        <v>non</v>
      </c>
      <c r="L76" s="159" t="s">
        <v>137</v>
      </c>
      <c r="M76" s="100" t="str">
        <f t="shared" si="1"/>
        <v>indicateur non requis</v>
      </c>
      <c r="N76" s="156" t="s">
        <v>138</v>
      </c>
      <c r="O76" s="49"/>
      <c r="P76" s="69"/>
      <c r="Q76" s="51"/>
      <c r="R76" s="51"/>
      <c r="S76" s="70"/>
      <c r="T76" s="216" t="str">
        <f t="shared" si="2"/>
        <v>---------OK---OK</v>
      </c>
      <c r="U76" s="226" t="str">
        <f t="shared" si="4"/>
        <v>OK</v>
      </c>
      <c r="V76" s="79" t="str">
        <f>Eligibilité!U76</f>
        <v>OK</v>
      </c>
      <c r="W76" s="79" t="str">
        <f>Eligibilité!H76</f>
        <v>non</v>
      </c>
      <c r="X76" s="472"/>
      <c r="Y76" s="79">
        <f>Eligibilité!J76</f>
        <v>0</v>
      </c>
      <c r="Z76" s="472"/>
      <c r="AA76" s="80" t="str">
        <f>Eligibilité!L76</f>
        <v>document commun CPU/CGE</v>
      </c>
      <c r="AB76" s="472"/>
      <c r="AC76" s="80" t="str">
        <f>Eligibilité!N76</f>
        <v>indicateurs commun CPU/CGE</v>
      </c>
      <c r="AD76" s="473"/>
      <c r="AE76" s="222" t="str">
        <f t="shared" si="3"/>
        <v>Diagnostic validé</v>
      </c>
      <c r="AF76">
        <f t="shared" si="0"/>
        <v>1</v>
      </c>
    </row>
    <row r="77" spans="1:32" ht="60" customHeight="1" thickBot="1" x14ac:dyDescent="0.3">
      <c r="A77" s="40" t="s">
        <v>1</v>
      </c>
      <c r="B77" s="40" t="s">
        <v>104</v>
      </c>
      <c r="C77" s="297" t="str">
        <f>IF('Réglementation,docs,indicateurs'!C73="","non","oui")</f>
        <v>non</v>
      </c>
      <c r="D77" s="297" t="str">
        <f>IF('Réglementation,docs,indicateurs'!D73="","non","oui")</f>
        <v>non</v>
      </c>
      <c r="E77" s="330" t="s">
        <v>105</v>
      </c>
      <c r="F77" s="212">
        <v>1</v>
      </c>
      <c r="G77" s="97" t="s">
        <v>130</v>
      </c>
      <c r="H77" s="137" t="str">
        <f t="shared" si="5"/>
        <v>non</v>
      </c>
      <c r="I77" s="136">
        <f>MAX(IF(G78="concerné",ABS(F77-F78),0),IF(G79="concerné",ABS(F77-F79),0))</f>
        <v>0</v>
      </c>
      <c r="J77" s="137" t="str">
        <f>IF(I77&gt;=2,"oui","non")</f>
        <v>non</v>
      </c>
      <c r="K77" s="136" t="str">
        <f xml:space="preserve"> IF(F77&gt;1,"oui","non")</f>
        <v>non</v>
      </c>
      <c r="L77" s="159" t="s">
        <v>137</v>
      </c>
      <c r="M77" s="100" t="str">
        <f t="shared" si="1"/>
        <v>indicateur non requis</v>
      </c>
      <c r="N77" s="162"/>
      <c r="O77" s="49"/>
      <c r="P77" s="69"/>
      <c r="Q77" s="51"/>
      <c r="R77" s="51"/>
      <c r="S77" s="70"/>
      <c r="T77" s="216" t="str">
        <f t="shared" si="2"/>
        <v>---------OK---OK</v>
      </c>
      <c r="U77" s="226" t="str">
        <f t="shared" si="4"/>
        <v>OK</v>
      </c>
      <c r="V77" s="79" t="str">
        <f>Eligibilité!U77</f>
        <v>OK</v>
      </c>
      <c r="W77" s="79" t="str">
        <f>Eligibilité!H77</f>
        <v>non</v>
      </c>
      <c r="X77" s="472"/>
      <c r="Y77" s="79" t="str">
        <f>Eligibilité!J77</f>
        <v>non</v>
      </c>
      <c r="Z77" s="472"/>
      <c r="AA77" s="80" t="str">
        <f>Eligibilité!L77</f>
        <v>document commun CPU/CGE</v>
      </c>
      <c r="AB77" s="472"/>
      <c r="AC77" s="80">
        <f>Eligibilité!N77</f>
        <v>0</v>
      </c>
      <c r="AD77" s="473"/>
      <c r="AE77" s="222" t="str">
        <f t="shared" si="3"/>
        <v>Diagnostic validé</v>
      </c>
      <c r="AF77">
        <f t="shared" si="0"/>
        <v>1</v>
      </c>
    </row>
    <row r="78" spans="1:32" ht="60" customHeight="1" thickTop="1" thickBot="1" x14ac:dyDescent="0.3">
      <c r="A78" s="37" t="s">
        <v>4</v>
      </c>
      <c r="B78" s="37" t="s">
        <v>106</v>
      </c>
      <c r="C78" s="208" t="str">
        <f>IF('Réglementation,docs,indicateurs'!C74="","non","oui")</f>
        <v>non</v>
      </c>
      <c r="D78" s="208" t="str">
        <f>IF('Réglementation,docs,indicateurs'!D74="","non","oui")</f>
        <v>non</v>
      </c>
      <c r="E78" s="96" t="s">
        <v>107</v>
      </c>
      <c r="F78" s="156">
        <v>1</v>
      </c>
      <c r="G78" s="156" t="s">
        <v>130</v>
      </c>
      <c r="H78" s="137" t="str">
        <f t="shared" si="5"/>
        <v>non</v>
      </c>
      <c r="I78" s="138"/>
      <c r="J78" s="139"/>
      <c r="K78" s="136" t="str">
        <f t="shared" si="9"/>
        <v>non</v>
      </c>
      <c r="L78" s="159" t="s">
        <v>137</v>
      </c>
      <c r="M78" s="100" t="str">
        <f t="shared" si="1"/>
        <v>indicateur non requis</v>
      </c>
      <c r="N78" s="156" t="s">
        <v>138</v>
      </c>
      <c r="O78" s="49"/>
      <c r="P78" s="69"/>
      <c r="Q78" s="51"/>
      <c r="R78" s="51"/>
      <c r="S78" s="70"/>
      <c r="T78" s="216" t="str">
        <f t="shared" si="2"/>
        <v>---------OK---OK</v>
      </c>
      <c r="U78" s="226" t="str">
        <f t="shared" si="4"/>
        <v>OK</v>
      </c>
      <c r="V78" s="79" t="str">
        <f>Eligibilité!U78</f>
        <v>OK</v>
      </c>
      <c r="W78" s="79" t="str">
        <f>Eligibilité!H78</f>
        <v>non</v>
      </c>
      <c r="X78" s="472"/>
      <c r="Y78" s="79">
        <f>Eligibilité!J78</f>
        <v>0</v>
      </c>
      <c r="Z78" s="472"/>
      <c r="AA78" s="80" t="str">
        <f>Eligibilité!L78</f>
        <v>document commun CPU/CGE</v>
      </c>
      <c r="AB78" s="472"/>
      <c r="AC78" s="80" t="str">
        <f>Eligibilité!N78</f>
        <v>indicateurs commun CPU/CGE</v>
      </c>
      <c r="AD78" s="473"/>
      <c r="AE78" s="222" t="str">
        <f t="shared" si="3"/>
        <v>Diagnostic validé</v>
      </c>
      <c r="AF78">
        <f t="shared" si="0"/>
        <v>1</v>
      </c>
    </row>
    <row r="79" spans="1:32" ht="60" customHeight="1" thickBot="1" x14ac:dyDescent="0.3">
      <c r="A79" s="37" t="s">
        <v>4</v>
      </c>
      <c r="B79" s="41" t="s">
        <v>108</v>
      </c>
      <c r="C79" s="208" t="str">
        <f>IF('Réglementation,docs,indicateurs'!C75="","non","oui")</f>
        <v>non</v>
      </c>
      <c r="D79" s="208" t="str">
        <f>IF('Réglementation,docs,indicateurs'!D75="","non","oui")</f>
        <v>non</v>
      </c>
      <c r="E79" s="96" t="s">
        <v>109</v>
      </c>
      <c r="F79" s="156">
        <v>1</v>
      </c>
      <c r="G79" s="156" t="s">
        <v>130</v>
      </c>
      <c r="H79" s="137" t="str">
        <f t="shared" si="5"/>
        <v>non</v>
      </c>
      <c r="I79" s="140"/>
      <c r="J79" s="141"/>
      <c r="K79" s="136" t="str">
        <f t="shared" si="9"/>
        <v>non</v>
      </c>
      <c r="L79" s="159" t="s">
        <v>137</v>
      </c>
      <c r="M79" s="100" t="str">
        <f t="shared" si="1"/>
        <v>indicateur non requis</v>
      </c>
      <c r="N79" s="156" t="s">
        <v>138</v>
      </c>
      <c r="O79" s="49"/>
      <c r="P79" s="69"/>
      <c r="Q79" s="51"/>
      <c r="R79" s="51"/>
      <c r="S79" s="70"/>
      <c r="T79" s="216" t="str">
        <f t="shared" si="2"/>
        <v>---------OK---OK</v>
      </c>
      <c r="U79" s="226" t="str">
        <f t="shared" si="4"/>
        <v>OK</v>
      </c>
      <c r="V79" s="79" t="str">
        <f>Eligibilité!U79</f>
        <v>OK</v>
      </c>
      <c r="W79" s="79" t="str">
        <f>Eligibilité!H79</f>
        <v>non</v>
      </c>
      <c r="X79" s="472"/>
      <c r="Y79" s="79">
        <f>Eligibilité!J79</f>
        <v>0</v>
      </c>
      <c r="Z79" s="472"/>
      <c r="AA79" s="80" t="str">
        <f>Eligibilité!L79</f>
        <v>document commun CPU/CGE</v>
      </c>
      <c r="AB79" s="472"/>
      <c r="AC79" s="80" t="str">
        <f>Eligibilité!N79</f>
        <v>indicateurs commun CPU/CGE</v>
      </c>
      <c r="AD79" s="473"/>
      <c r="AE79" s="222" t="str">
        <f t="shared" si="3"/>
        <v>Diagnostic validé</v>
      </c>
      <c r="AF79">
        <f t="shared" si="0"/>
        <v>1</v>
      </c>
    </row>
    <row r="80" spans="1:32" ht="60" customHeight="1" thickBot="1" x14ac:dyDescent="0.3">
      <c r="A80" s="42" t="s">
        <v>1</v>
      </c>
      <c r="B80" s="42" t="s">
        <v>110</v>
      </c>
      <c r="C80" s="297" t="str">
        <f>IF('Réglementation,docs,indicateurs'!C76="","non","oui")</f>
        <v>non</v>
      </c>
      <c r="D80" s="297" t="str">
        <f>IF('Réglementation,docs,indicateurs'!D76="","non","oui")</f>
        <v>non</v>
      </c>
      <c r="E80" s="330" t="s">
        <v>111</v>
      </c>
      <c r="F80" s="212">
        <v>1</v>
      </c>
      <c r="G80" s="97" t="s">
        <v>130</v>
      </c>
      <c r="H80" s="137" t="str">
        <f t="shared" si="5"/>
        <v>non</v>
      </c>
      <c r="I80" s="136">
        <f>MAX(IF(G81="concerné",ABS(F80-F81),0),IF(G82="concerné",ABS(F80-F82),0))</f>
        <v>0</v>
      </c>
      <c r="J80" s="137" t="str">
        <f>IF(I80&gt;=2,"oui","non")</f>
        <v>non</v>
      </c>
      <c r="K80" s="136" t="str">
        <f xml:space="preserve"> IF(F80&gt;1,"oui","non")</f>
        <v>non</v>
      </c>
      <c r="L80" s="159" t="s">
        <v>137</v>
      </c>
      <c r="M80" s="100" t="str">
        <f t="shared" si="1"/>
        <v>indicateur non requis</v>
      </c>
      <c r="N80" s="162"/>
      <c r="O80" s="49"/>
      <c r="P80" s="69"/>
      <c r="Q80" s="51"/>
      <c r="R80" s="51"/>
      <c r="S80" s="70"/>
      <c r="T80" s="216" t="str">
        <f t="shared" si="2"/>
        <v>---------OK---OK</v>
      </c>
      <c r="U80" s="226" t="str">
        <f t="shared" si="4"/>
        <v>OK</v>
      </c>
      <c r="V80" s="79" t="str">
        <f>Eligibilité!U80</f>
        <v>OK</v>
      </c>
      <c r="W80" s="79" t="str">
        <f>Eligibilité!H80</f>
        <v>non</v>
      </c>
      <c r="X80" s="472"/>
      <c r="Y80" s="79" t="str">
        <f>Eligibilité!J80</f>
        <v>non</v>
      </c>
      <c r="Z80" s="472"/>
      <c r="AA80" s="80" t="str">
        <f>Eligibilité!L80</f>
        <v>document commun CPU/CGE</v>
      </c>
      <c r="AB80" s="472"/>
      <c r="AC80" s="80">
        <f>Eligibilité!N80</f>
        <v>0</v>
      </c>
      <c r="AD80" s="473"/>
      <c r="AE80" s="222" t="str">
        <f t="shared" si="3"/>
        <v>Diagnostic validé</v>
      </c>
      <c r="AF80">
        <f t="shared" si="0"/>
        <v>1</v>
      </c>
    </row>
    <row r="81" spans="1:32" ht="60" customHeight="1" thickTop="1" thickBot="1" x14ac:dyDescent="0.3">
      <c r="A81" s="37" t="s">
        <v>4</v>
      </c>
      <c r="B81" s="41" t="s">
        <v>112</v>
      </c>
      <c r="C81" s="208" t="str">
        <f>IF('Réglementation,docs,indicateurs'!C79="","non","oui")</f>
        <v>oui</v>
      </c>
      <c r="D81" s="208" t="str">
        <f>IF('Réglementation,docs,indicateurs'!D79="","non","oui")</f>
        <v>oui</v>
      </c>
      <c r="E81" s="96" t="s">
        <v>113</v>
      </c>
      <c r="F81" s="156">
        <v>1</v>
      </c>
      <c r="G81" s="156" t="s">
        <v>130</v>
      </c>
      <c r="H81" s="137" t="str">
        <f t="shared" si="5"/>
        <v>non</v>
      </c>
      <c r="I81" s="138"/>
      <c r="J81" s="139"/>
      <c r="K81" s="136" t="str">
        <f t="shared" si="9"/>
        <v>non</v>
      </c>
      <c r="L81" s="159" t="s">
        <v>137</v>
      </c>
      <c r="M81" s="100" t="str">
        <f t="shared" si="1"/>
        <v>indicateur non requis</v>
      </c>
      <c r="N81" s="156" t="s">
        <v>138</v>
      </c>
      <c r="O81" s="49"/>
      <c r="P81" s="69"/>
      <c r="Q81" s="51"/>
      <c r="R81" s="51"/>
      <c r="S81" s="70"/>
      <c r="T81" s="216" t="str">
        <f t="shared" si="2"/>
        <v>---------OK---OK</v>
      </c>
      <c r="U81" s="226" t="str">
        <f t="shared" si="4"/>
        <v>OK</v>
      </c>
      <c r="V81" s="79" t="str">
        <f>Eligibilité!U81</f>
        <v>OK</v>
      </c>
      <c r="W81" s="79" t="str">
        <f>Eligibilité!H81</f>
        <v>non</v>
      </c>
      <c r="X81" s="472"/>
      <c r="Y81" s="79">
        <f>Eligibilité!J81</f>
        <v>0</v>
      </c>
      <c r="Z81" s="472"/>
      <c r="AA81" s="80" t="str">
        <f>Eligibilité!L81</f>
        <v>document commun CPU/CGE</v>
      </c>
      <c r="AB81" s="472"/>
      <c r="AC81" s="80" t="str">
        <f>Eligibilité!N81</f>
        <v>indicateurs commun CPU/CGE</v>
      </c>
      <c r="AD81" s="473"/>
      <c r="AE81" s="222" t="str">
        <f t="shared" si="3"/>
        <v>Diagnostic validé</v>
      </c>
      <c r="AF81">
        <f t="shared" si="0"/>
        <v>1</v>
      </c>
    </row>
    <row r="82" spans="1:32" ht="60" customHeight="1" thickBot="1" x14ac:dyDescent="0.3">
      <c r="A82" s="41" t="s">
        <v>4</v>
      </c>
      <c r="B82" s="37" t="s">
        <v>114</v>
      </c>
      <c r="C82" s="208" t="str">
        <f>IF('Réglementation,docs,indicateurs'!C80="","non","oui")</f>
        <v>non</v>
      </c>
      <c r="D82" s="208" t="str">
        <f>IF('Réglementation,docs,indicateurs'!D80="","non","oui")</f>
        <v>oui</v>
      </c>
      <c r="E82" s="96" t="s">
        <v>115</v>
      </c>
      <c r="F82" s="156">
        <v>1</v>
      </c>
      <c r="G82" s="156" t="s">
        <v>130</v>
      </c>
      <c r="H82" s="137" t="str">
        <f t="shared" si="5"/>
        <v>non</v>
      </c>
      <c r="I82" s="140"/>
      <c r="J82" s="141"/>
      <c r="K82" s="136" t="str">
        <f t="shared" si="9"/>
        <v>non</v>
      </c>
      <c r="L82" s="159" t="s">
        <v>137</v>
      </c>
      <c r="M82" s="100" t="str">
        <f t="shared" si="1"/>
        <v>indicateur non requis</v>
      </c>
      <c r="N82" s="156" t="s">
        <v>138</v>
      </c>
      <c r="O82" s="49"/>
      <c r="P82" s="69"/>
      <c r="Q82" s="51"/>
      <c r="R82" s="51"/>
      <c r="S82" s="70"/>
      <c r="T82" s="216" t="str">
        <f t="shared" si="2"/>
        <v>---------OK---OK</v>
      </c>
      <c r="U82" s="226" t="str">
        <f t="shared" si="4"/>
        <v>OK</v>
      </c>
      <c r="V82" s="79" t="str">
        <f>Eligibilité!U82</f>
        <v>OK</v>
      </c>
      <c r="W82" s="79" t="str">
        <f>Eligibilité!H82</f>
        <v>non</v>
      </c>
      <c r="X82" s="472"/>
      <c r="Y82" s="79">
        <f>Eligibilité!J82</f>
        <v>0</v>
      </c>
      <c r="Z82" s="472"/>
      <c r="AA82" s="80" t="str">
        <f>Eligibilité!L82</f>
        <v>document commun CPU/CGE</v>
      </c>
      <c r="AB82" s="472"/>
      <c r="AC82" s="80" t="str">
        <f>Eligibilité!N82</f>
        <v>indicateurs commun CPU/CGE</v>
      </c>
      <c r="AD82" s="473"/>
      <c r="AE82" s="222" t="str">
        <f t="shared" si="3"/>
        <v>Diagnostic validé</v>
      </c>
      <c r="AF82">
        <f t="shared" si="0"/>
        <v>1</v>
      </c>
    </row>
    <row r="83" spans="1:32" ht="60" customHeight="1" thickBot="1" x14ac:dyDescent="0.3">
      <c r="A83" s="43" t="s">
        <v>1</v>
      </c>
      <c r="B83" s="43" t="s">
        <v>116</v>
      </c>
      <c r="C83" s="297" t="str">
        <f>IF('Réglementation,docs,indicateurs'!C81="","non","oui")</f>
        <v>non</v>
      </c>
      <c r="D83" s="297" t="str">
        <f>IF('Réglementation,docs,indicateurs'!D81="","non","oui")</f>
        <v>non</v>
      </c>
      <c r="E83" s="331" t="s">
        <v>117</v>
      </c>
      <c r="F83" s="212">
        <v>1</v>
      </c>
      <c r="G83" s="97" t="s">
        <v>130</v>
      </c>
      <c r="H83" s="137" t="str">
        <f t="shared" si="5"/>
        <v>non</v>
      </c>
      <c r="I83" s="136">
        <f>MAX(IF(G84="concerné",ABS(F83-F84),0),IF(G85="concerné",ABS(F83-F85),0),IF(G86="concerné",ABS(F83-F86),0))</f>
        <v>0</v>
      </c>
      <c r="J83" s="137" t="str">
        <f>IF(I83&gt;=2,"oui","non")</f>
        <v>non</v>
      </c>
      <c r="K83" s="136" t="str">
        <f xml:space="preserve"> IF(F83&gt;1,"oui","non")</f>
        <v>non</v>
      </c>
      <c r="L83" s="159" t="s">
        <v>137</v>
      </c>
      <c r="M83" s="100" t="str">
        <f t="shared" si="1"/>
        <v>indicateur non requis</v>
      </c>
      <c r="N83" s="162"/>
      <c r="O83" s="49"/>
      <c r="P83" s="69"/>
      <c r="Q83" s="51"/>
      <c r="R83" s="51"/>
      <c r="S83" s="70"/>
      <c r="T83" s="216" t="str">
        <f t="shared" si="2"/>
        <v>---------OK---OK</v>
      </c>
      <c r="U83" s="226" t="str">
        <f t="shared" si="4"/>
        <v>OK</v>
      </c>
      <c r="V83" s="79" t="str">
        <f>Eligibilité!U83</f>
        <v>OK</v>
      </c>
      <c r="W83" s="79" t="str">
        <f>Eligibilité!H83</f>
        <v>non</v>
      </c>
      <c r="X83" s="472"/>
      <c r="Y83" s="79" t="str">
        <f>Eligibilité!J83</f>
        <v>non</v>
      </c>
      <c r="Z83" s="472"/>
      <c r="AA83" s="80" t="str">
        <f>Eligibilité!L83</f>
        <v>document commun CPU/CGE</v>
      </c>
      <c r="AB83" s="472"/>
      <c r="AC83" s="80">
        <f>Eligibilité!N83</f>
        <v>0</v>
      </c>
      <c r="AD83" s="473"/>
      <c r="AE83" s="222" t="str">
        <f t="shared" si="3"/>
        <v>Diagnostic validé</v>
      </c>
      <c r="AF83">
        <f t="shared" si="0"/>
        <v>1</v>
      </c>
    </row>
    <row r="84" spans="1:32" ht="60" customHeight="1" thickTop="1" thickBot="1" x14ac:dyDescent="0.3">
      <c r="A84" s="37" t="s">
        <v>4</v>
      </c>
      <c r="B84" s="37" t="s">
        <v>118</v>
      </c>
      <c r="C84" s="208" t="str">
        <f>IF('Réglementation,docs,indicateurs'!C82="","non","oui")</f>
        <v>non</v>
      </c>
      <c r="D84" s="208" t="str">
        <f>IF('Réglementation,docs,indicateurs'!D82="","non","oui")</f>
        <v>oui</v>
      </c>
      <c r="E84" s="39" t="s">
        <v>119</v>
      </c>
      <c r="F84" s="156">
        <v>1</v>
      </c>
      <c r="G84" s="156" t="s">
        <v>130</v>
      </c>
      <c r="H84" s="137" t="str">
        <f t="shared" si="5"/>
        <v>non</v>
      </c>
      <c r="I84" s="138"/>
      <c r="J84" s="139"/>
      <c r="K84" s="136" t="str">
        <f t="shared" si="9"/>
        <v>non</v>
      </c>
      <c r="L84" s="159" t="s">
        <v>137</v>
      </c>
      <c r="M84" s="100" t="str">
        <f t="shared" si="1"/>
        <v>indicateur non requis</v>
      </c>
      <c r="N84" s="156" t="s">
        <v>138</v>
      </c>
      <c r="O84" s="49"/>
      <c r="P84" s="69"/>
      <c r="Q84" s="51"/>
      <c r="R84" s="51"/>
      <c r="S84" s="70"/>
      <c r="T84" s="216" t="str">
        <f t="shared" si="2"/>
        <v>---------OK---OK</v>
      </c>
      <c r="U84" s="226" t="str">
        <f t="shared" si="4"/>
        <v>OK</v>
      </c>
      <c r="V84" s="79" t="str">
        <f>Eligibilité!U84</f>
        <v>OK</v>
      </c>
      <c r="W84" s="79" t="str">
        <f>Eligibilité!H84</f>
        <v>non</v>
      </c>
      <c r="X84" s="472"/>
      <c r="Y84" s="79">
        <f>Eligibilité!J84</f>
        <v>0</v>
      </c>
      <c r="Z84" s="472"/>
      <c r="AA84" s="80" t="str">
        <f>Eligibilité!L84</f>
        <v>document commun CPU/CGE</v>
      </c>
      <c r="AB84" s="472"/>
      <c r="AC84" s="80" t="str">
        <f>Eligibilité!N84</f>
        <v>indicateurs commun CPU/CGE</v>
      </c>
      <c r="AD84" s="473"/>
      <c r="AE84" s="222" t="str">
        <f t="shared" si="3"/>
        <v>Diagnostic validé</v>
      </c>
      <c r="AF84">
        <f t="shared" si="0"/>
        <v>1</v>
      </c>
    </row>
    <row r="85" spans="1:32" ht="60" customHeight="1" thickBot="1" x14ac:dyDescent="0.3">
      <c r="A85" s="37" t="s">
        <v>4</v>
      </c>
      <c r="B85" s="37" t="s">
        <v>120</v>
      </c>
      <c r="C85" s="208" t="str">
        <f>IF('Réglementation,docs,indicateurs'!C83="","non","oui")</f>
        <v>non</v>
      </c>
      <c r="D85" s="1" t="str">
        <f>IF('Réglementation,docs,indicateurs'!D83="","non","oui")</f>
        <v>oui</v>
      </c>
      <c r="E85" s="44" t="s">
        <v>121</v>
      </c>
      <c r="F85" s="156">
        <v>1</v>
      </c>
      <c r="G85" s="156" t="s">
        <v>130</v>
      </c>
      <c r="H85" s="137" t="str">
        <f t="shared" si="5"/>
        <v>non</v>
      </c>
      <c r="I85" s="142"/>
      <c r="J85" s="143"/>
      <c r="K85" s="136" t="str">
        <f t="shared" si="9"/>
        <v>non</v>
      </c>
      <c r="L85" s="159" t="s">
        <v>137</v>
      </c>
      <c r="M85" s="100" t="str">
        <f t="shared" si="1"/>
        <v>indicateur non requis</v>
      </c>
      <c r="N85" s="156" t="s">
        <v>138</v>
      </c>
      <c r="O85" s="49"/>
      <c r="P85" s="69"/>
      <c r="Q85" s="51"/>
      <c r="R85" s="51"/>
      <c r="S85" s="70"/>
      <c r="T85" s="216" t="str">
        <f t="shared" si="2"/>
        <v>---------OK---OK</v>
      </c>
      <c r="U85" s="226" t="str">
        <f t="shared" si="4"/>
        <v>OK</v>
      </c>
      <c r="V85" s="79" t="str">
        <f>Eligibilité!U85</f>
        <v>OK</v>
      </c>
      <c r="W85" s="79" t="str">
        <f>Eligibilité!H85</f>
        <v>non</v>
      </c>
      <c r="X85" s="472"/>
      <c r="Y85" s="79">
        <f>Eligibilité!J85</f>
        <v>0</v>
      </c>
      <c r="Z85" s="472"/>
      <c r="AA85" s="80" t="str">
        <f>Eligibilité!L85</f>
        <v>document commun CPU/CGE</v>
      </c>
      <c r="AB85" s="472"/>
      <c r="AC85" s="80" t="str">
        <f>Eligibilité!N85</f>
        <v>indicateurs commun CPU/CGE</v>
      </c>
      <c r="AD85" s="473"/>
      <c r="AE85" s="222" t="str">
        <f t="shared" si="3"/>
        <v>Diagnostic validé</v>
      </c>
      <c r="AF85">
        <f t="shared" si="0"/>
        <v>1</v>
      </c>
    </row>
    <row r="86" spans="1:32" ht="60" customHeight="1" thickBot="1" x14ac:dyDescent="0.3">
      <c r="A86" s="41" t="s">
        <v>4</v>
      </c>
      <c r="B86" s="41" t="s">
        <v>122</v>
      </c>
      <c r="C86" s="208" t="str">
        <f>IF('Réglementation,docs,indicateurs'!C84="","non","oui")</f>
        <v>non</v>
      </c>
      <c r="D86" s="208" t="str">
        <f>IF('Réglementation,docs,indicateurs'!D84="","non","oui")</f>
        <v>non</v>
      </c>
      <c r="E86" s="96" t="s">
        <v>123</v>
      </c>
      <c r="F86" s="156">
        <v>1</v>
      </c>
      <c r="G86" s="156" t="s">
        <v>130</v>
      </c>
      <c r="H86" s="137" t="str">
        <f t="shared" si="5"/>
        <v>non</v>
      </c>
      <c r="I86" s="140"/>
      <c r="J86" s="141"/>
      <c r="K86" s="136" t="str">
        <f t="shared" si="9"/>
        <v>non</v>
      </c>
      <c r="L86" s="159" t="s">
        <v>137</v>
      </c>
      <c r="M86" s="100" t="str">
        <f t="shared" si="1"/>
        <v>indicateur non requis</v>
      </c>
      <c r="N86" s="156" t="s">
        <v>138</v>
      </c>
      <c r="O86" s="49"/>
      <c r="P86" s="69"/>
      <c r="Q86" s="51"/>
      <c r="R86" s="51"/>
      <c r="S86" s="70"/>
      <c r="T86" s="216" t="str">
        <f t="shared" si="2"/>
        <v>---------OK---OK</v>
      </c>
      <c r="U86" s="226" t="str">
        <f t="shared" si="4"/>
        <v>OK</v>
      </c>
      <c r="V86" s="79" t="str">
        <f>Eligibilité!U86</f>
        <v>OK</v>
      </c>
      <c r="W86" s="79" t="str">
        <f>Eligibilité!H86</f>
        <v>non</v>
      </c>
      <c r="X86" s="472"/>
      <c r="Y86" s="79">
        <f>Eligibilité!J86</f>
        <v>0</v>
      </c>
      <c r="Z86" s="472"/>
      <c r="AA86" s="80" t="str">
        <f>Eligibilité!L86</f>
        <v>document commun CPU/CGE</v>
      </c>
      <c r="AB86" s="472"/>
      <c r="AC86" s="80" t="str">
        <f>Eligibilité!N86</f>
        <v>indicateurs commun CPU/CGE</v>
      </c>
      <c r="AD86" s="473"/>
      <c r="AE86" s="222" t="str">
        <f t="shared" si="3"/>
        <v>Diagnostic validé</v>
      </c>
      <c r="AF86">
        <f>IF(AE86="Diagnostic validé",1,"")</f>
        <v>1</v>
      </c>
    </row>
    <row r="87" spans="1:32" ht="60" customHeight="1" thickBot="1" x14ac:dyDescent="0.3">
      <c r="A87" s="43" t="s">
        <v>1</v>
      </c>
      <c r="B87" s="43" t="s">
        <v>124</v>
      </c>
      <c r="C87" s="300" t="str">
        <f>IF('Réglementation,docs,indicateurs'!C88="","non","oui")</f>
        <v>non</v>
      </c>
      <c r="D87" s="299" t="str">
        <f>IF('Réglementation,docs,indicateurs'!D88="","non","oui")</f>
        <v>non</v>
      </c>
      <c r="E87" s="330" t="s">
        <v>125</v>
      </c>
      <c r="F87" s="212">
        <v>1</v>
      </c>
      <c r="G87" s="97" t="s">
        <v>130</v>
      </c>
      <c r="H87" s="137" t="str">
        <f t="shared" si="5"/>
        <v>non</v>
      </c>
      <c r="I87" s="136">
        <f>MAX(IF(G88="concerné",ABS(F87-F88),0))</f>
        <v>0</v>
      </c>
      <c r="J87" s="137" t="str">
        <f>IF(I87&gt;=2,"oui","non")</f>
        <v>non</v>
      </c>
      <c r="K87" s="136" t="str">
        <f xml:space="preserve"> IF(F87&gt;1,"oui","non")</f>
        <v>non</v>
      </c>
      <c r="L87" s="159" t="s">
        <v>137</v>
      </c>
      <c r="M87" s="100" t="str">
        <f t="shared" si="1"/>
        <v>indicateur non requis</v>
      </c>
      <c r="N87" s="162"/>
      <c r="O87" s="49"/>
      <c r="P87" s="69"/>
      <c r="Q87" s="51"/>
      <c r="R87" s="51"/>
      <c r="S87" s="70"/>
      <c r="T87" s="216" t="str">
        <f t="shared" si="2"/>
        <v>---------OK---OK</v>
      </c>
      <c r="U87" s="226" t="str">
        <f t="shared" si="4"/>
        <v>OK</v>
      </c>
      <c r="V87" s="79" t="str">
        <f>Eligibilité!U87</f>
        <v>OK</v>
      </c>
      <c r="W87" s="79" t="str">
        <f>Eligibilité!H87</f>
        <v>non</v>
      </c>
      <c r="X87" s="472"/>
      <c r="Y87" s="79" t="str">
        <f>Eligibilité!J87</f>
        <v>non</v>
      </c>
      <c r="Z87" s="472"/>
      <c r="AA87" s="80" t="str">
        <f>Eligibilité!L87</f>
        <v>document commun CPU/CGE</v>
      </c>
      <c r="AB87" s="472"/>
      <c r="AC87" s="80">
        <f>Eligibilité!N87</f>
        <v>0</v>
      </c>
      <c r="AD87" s="473"/>
      <c r="AE87" s="222" t="str">
        <f t="shared" si="3"/>
        <v>Diagnostic validé</v>
      </c>
      <c r="AF87">
        <f>IF(AE87="Diagnostic validé",1,"")</f>
        <v>1</v>
      </c>
    </row>
    <row r="88" spans="1:32" ht="60" customHeight="1" thickTop="1" thickBot="1" x14ac:dyDescent="0.3">
      <c r="A88" s="37" t="s">
        <v>4</v>
      </c>
      <c r="B88" s="37" t="s">
        <v>126</v>
      </c>
      <c r="C88" s="208" t="str">
        <f>IF('Réglementation,docs,indicateurs'!C89="","non","oui")</f>
        <v>non</v>
      </c>
      <c r="D88" s="208" t="str">
        <f>IF('Réglementation,docs,indicateurs'!D89="","non","oui")</f>
        <v>non</v>
      </c>
      <c r="E88" s="39" t="s">
        <v>127</v>
      </c>
      <c r="F88" s="156">
        <v>1</v>
      </c>
      <c r="G88" s="156" t="s">
        <v>130</v>
      </c>
      <c r="H88" s="137" t="str">
        <f xml:space="preserve"> IF(G88="concerné", "non","oui")</f>
        <v>non</v>
      </c>
      <c r="I88" s="154"/>
      <c r="J88" s="155"/>
      <c r="K88" s="136" t="str">
        <f t="shared" si="9"/>
        <v>non</v>
      </c>
      <c r="L88" s="159" t="s">
        <v>137</v>
      </c>
      <c r="M88" s="100" t="str">
        <f xml:space="preserve"> IF(A88="S", $AO$13,IF(OR(AND(F88&gt;1,F88&lt;3,C88="oui"),AND(F88&gt;2,F88&lt;4,C88="oui"),AND(F88&gt;2,F88&lt;4,D88="oui")),$AO$12,IF(F88&gt;=4,$AO$12,$AO$13)))</f>
        <v>indicateur non requis</v>
      </c>
      <c r="N88" s="156" t="s">
        <v>138</v>
      </c>
      <c r="O88" s="74"/>
      <c r="P88" s="75"/>
      <c r="Q88" s="72"/>
      <c r="R88" s="71"/>
      <c r="S88" s="73"/>
      <c r="T88" s="216" t="str">
        <f>CONCATENATE(IF(H88="oui","cohérence: justifier le statut",""),"---",IF(H88="proposer un autre libellé pour la variable","cohérence: proposer un autre intitulé pour cette variable",""),"---",IF(J88="oui","cohérence: justifier l'écart&gt;1 entre la variable stratégique et une ou plusieurs variables opérationnelles liées",""),"---",IF(AND(K88="oui",L88="document établissement"),"présence document établissement: fournir une explication","OK"),"---",IF(AND(M88=$AO$12,N88=$AI$17),"présence indicateurs établissement: fournir une explication","OK"))</f>
        <v>---------OK---OK</v>
      </c>
      <c r="U88" s="226" t="str">
        <f t="shared" si="4"/>
        <v>OK</v>
      </c>
      <c r="V88" s="79" t="str">
        <f>Eligibilité!U88</f>
        <v>OK</v>
      </c>
      <c r="W88" s="79" t="str">
        <f>Eligibilité!H88</f>
        <v>non</v>
      </c>
      <c r="X88" s="472"/>
      <c r="Y88" s="79">
        <f>Eligibilité!J88</f>
        <v>0</v>
      </c>
      <c r="Z88" s="472"/>
      <c r="AA88" s="80" t="str">
        <f>Eligibilité!L88</f>
        <v>document commun CPU/CGE</v>
      </c>
      <c r="AB88" s="472"/>
      <c r="AC88" s="80" t="str">
        <f>Eligibilité!N88</f>
        <v>indicateurs commun CPU/CGE</v>
      </c>
      <c r="AD88" s="473"/>
      <c r="AE88" s="222" t="str">
        <f>IF(U88="OK","Diagnostic validé",IF(OR(AND(H88="oui",X88=""),AND(H88="proposer un autre libellé pour la variable",X88=""),AND(J88="oui",Z88=""),AND(L88="document établissement",AB88=""),AND(N88="indicateurs établissement",AD88="")),"Diagnostic non validé","Diagnostic validé"))</f>
        <v>Diagnostic validé</v>
      </c>
      <c r="AF88">
        <f>IF(AE88="Diagnostic validé",1,"")</f>
        <v>1</v>
      </c>
    </row>
    <row r="90" spans="1:32" x14ac:dyDescent="0.25">
      <c r="E90" s="50"/>
    </row>
    <row r="103" spans="5:5" x14ac:dyDescent="0.25">
      <c r="E103" s="50"/>
    </row>
  </sheetData>
  <sheetProtection algorithmName="SHA-512" hashValue="YawGhpyfeI7TugMnNcp2I2fi+oFA6pJIZJ2QxnnaodK9KQ9LIz43PdnpfBpzNtOAq+666XyFMub5KKb3Qnt5mQ==" saltValue="9Fuy4VhoJreod3gfnzQQWA==" spinCount="100000" sheet="1" objects="1" scenarios="1"/>
  <mergeCells count="13">
    <mergeCell ref="X20:Z20"/>
    <mergeCell ref="A1:AD1"/>
    <mergeCell ref="C7:E16"/>
    <mergeCell ref="H14:K14"/>
    <mergeCell ref="O14:Q14"/>
    <mergeCell ref="Q20:S20"/>
    <mergeCell ref="M20:N20"/>
    <mergeCell ref="G20:J20"/>
    <mergeCell ref="K20:L20"/>
    <mergeCell ref="O20:P20"/>
    <mergeCell ref="C20:D20"/>
    <mergeCell ref="G19:S19"/>
    <mergeCell ref="X18:AD19"/>
  </mergeCells>
  <conditionalFormatting sqref="U23:U32 U34:U46 U48:U55 U57:U72 U74:U88">
    <cfRule type="containsText" dxfId="115" priority="88" operator="containsText" text="OK">
      <formula>NOT(ISERROR(SEARCH("OK",U23)))</formula>
    </cfRule>
    <cfRule type="containsText" dxfId="114" priority="89" operator="containsText" text="OK---OK">
      <formula>NOT(ISERROR(SEARCH("OK---OK",U23)))</formula>
    </cfRule>
  </conditionalFormatting>
  <conditionalFormatting sqref="U21:U22 U33 U47 U56 U73">
    <cfRule type="containsText" dxfId="113" priority="87" operator="containsText" text="OK">
      <formula>NOT(ISERROR(SEARCH("OK",U21)))</formula>
    </cfRule>
  </conditionalFormatting>
  <conditionalFormatting sqref="M23:M32 M34:M46 M48:M55 M57:M72 M74:M88">
    <cfRule type="cellIs" dxfId="112" priority="52" operator="equal">
      <formula>"indicateur non requis"</formula>
    </cfRule>
  </conditionalFormatting>
  <conditionalFormatting sqref="N24:N25">
    <cfRule type="expression" dxfId="111" priority="49">
      <formula>$M24="indicateur non requis"</formula>
    </cfRule>
  </conditionalFormatting>
  <conditionalFormatting sqref="N27:N29">
    <cfRule type="expression" dxfId="110" priority="48">
      <formula>$M27="indicateur non requis"</formula>
    </cfRule>
  </conditionalFormatting>
  <conditionalFormatting sqref="N31:N32">
    <cfRule type="expression" dxfId="109" priority="47">
      <formula>$M31="indicateur non requis"</formula>
    </cfRule>
  </conditionalFormatting>
  <conditionalFormatting sqref="N35:N37">
    <cfRule type="expression" dxfId="108" priority="42">
      <formula>$M35="indicateur non requis"</formula>
    </cfRule>
  </conditionalFormatting>
  <conditionalFormatting sqref="N39:N40">
    <cfRule type="expression" dxfId="107" priority="41">
      <formula>$M39="indicateur non requis"</formula>
    </cfRule>
  </conditionalFormatting>
  <conditionalFormatting sqref="N42:N43">
    <cfRule type="expression" dxfId="106" priority="40">
      <formula>$M42="indicateur non requis"</formula>
    </cfRule>
  </conditionalFormatting>
  <conditionalFormatting sqref="N45:N46">
    <cfRule type="expression" dxfId="105" priority="39">
      <formula>$M45="indicateur non requis"</formula>
    </cfRule>
  </conditionalFormatting>
  <conditionalFormatting sqref="N49:N50">
    <cfRule type="expression" dxfId="104" priority="38">
      <formula>$M49="indicateur non requis"</formula>
    </cfRule>
  </conditionalFormatting>
  <conditionalFormatting sqref="N52">
    <cfRule type="expression" dxfId="103" priority="37">
      <formula>$M52="indicateur non requis"</formula>
    </cfRule>
  </conditionalFormatting>
  <conditionalFormatting sqref="N54:N55">
    <cfRule type="expression" dxfId="102" priority="36">
      <formula>$M54="indicateur non requis"</formula>
    </cfRule>
  </conditionalFormatting>
  <conditionalFormatting sqref="N58:N63">
    <cfRule type="expression" dxfId="101" priority="35">
      <formula>$M58="indicateur non requis"</formula>
    </cfRule>
  </conditionalFormatting>
  <conditionalFormatting sqref="N65:N69">
    <cfRule type="expression" dxfId="100" priority="34">
      <formula>$M65="indicateur non requis"</formula>
    </cfRule>
  </conditionalFormatting>
  <conditionalFormatting sqref="N71:N72">
    <cfRule type="expression" dxfId="99" priority="33">
      <formula>$M71="indicateur non requis"</formula>
    </cfRule>
  </conditionalFormatting>
  <conditionalFormatting sqref="N75:N76">
    <cfRule type="expression" dxfId="98" priority="32">
      <formula>$M75="indicateur non requis"</formula>
    </cfRule>
  </conditionalFormatting>
  <conditionalFormatting sqref="N78:N79">
    <cfRule type="expression" dxfId="97" priority="31">
      <formula>$M78="indicateur non requis"</formula>
    </cfRule>
  </conditionalFormatting>
  <conditionalFormatting sqref="N81">
    <cfRule type="expression" dxfId="96" priority="30">
      <formula>$M81="indicateur non requis"</formula>
    </cfRule>
  </conditionalFormatting>
  <conditionalFormatting sqref="N82">
    <cfRule type="expression" dxfId="95" priority="29">
      <formula>$M82="indicateur non requis"</formula>
    </cfRule>
  </conditionalFormatting>
  <conditionalFormatting sqref="N84:N86">
    <cfRule type="expression" dxfId="94" priority="28">
      <formula>$M84="indicateur non requis"</formula>
    </cfRule>
  </conditionalFormatting>
  <conditionalFormatting sqref="N88">
    <cfRule type="expression" dxfId="93" priority="27">
      <formula>$M88="indicateur non requis"</formula>
    </cfRule>
  </conditionalFormatting>
  <conditionalFormatting sqref="N24:N25">
    <cfRule type="expression" dxfId="92" priority="26">
      <formula>$M24="indicateur non requis"</formula>
    </cfRule>
  </conditionalFormatting>
  <conditionalFormatting sqref="L23:L32">
    <cfRule type="expression" dxfId="91" priority="15">
      <formula>$K23="non"</formula>
    </cfRule>
  </conditionalFormatting>
  <conditionalFormatting sqref="K23:K32 K34:K46 K48:K55 K57:K72 K74:K88">
    <cfRule type="cellIs" dxfId="90" priority="14" operator="equal">
      <formula>"non"</formula>
    </cfRule>
  </conditionalFormatting>
  <conditionalFormatting sqref="L34:L46">
    <cfRule type="expression" dxfId="89" priority="13">
      <formula>$K34="non"</formula>
    </cfRule>
  </conditionalFormatting>
  <conditionalFormatting sqref="L48:L55">
    <cfRule type="expression" dxfId="88" priority="12">
      <formula>$K48="non"</formula>
    </cfRule>
  </conditionalFormatting>
  <conditionalFormatting sqref="L57:L72">
    <cfRule type="expression" dxfId="87" priority="11">
      <formula>$K57="non"</formula>
    </cfRule>
  </conditionalFormatting>
  <conditionalFormatting sqref="L74:L88">
    <cfRule type="expression" dxfId="86" priority="10">
      <formula>$K74="non"</formula>
    </cfRule>
  </conditionalFormatting>
  <conditionalFormatting sqref="X23:X32 X34:X46 X48:X55 X57:X72 X74:X88">
    <cfRule type="expression" dxfId="85" priority="5">
      <formula>OR(V23="OK",W23="non")</formula>
    </cfRule>
  </conditionalFormatting>
  <conditionalFormatting sqref="Z23:Z32 Z34:Z46 Z48:Z55 Z57:Z72 Z74:Z88">
    <cfRule type="expression" dxfId="84" priority="4">
      <formula>OR(V23="OK",Y23="non",Y23=0)</formula>
    </cfRule>
  </conditionalFormatting>
  <conditionalFormatting sqref="AB23:AB32 AB34:AB46 AB48:AB55 AB57:AB72 AB74:AB88">
    <cfRule type="expression" dxfId="83" priority="3">
      <formula>OR(V23="OK",AA23="document commun CPU/CGE")</formula>
    </cfRule>
  </conditionalFormatting>
  <conditionalFormatting sqref="AD23:AD32 AD34:AD46 AD48:AD55 AD57:AD72 AD74:AD88">
    <cfRule type="expression" dxfId="82" priority="2">
      <formula>OR(V23="OK",AC23="indicateurs commun CPU/CGE",AC23=0)</formula>
    </cfRule>
  </conditionalFormatting>
  <conditionalFormatting sqref="AE21:AE88">
    <cfRule type="cellIs" dxfId="81" priority="1" operator="equal">
      <formula>"Diagnostic validé"</formula>
    </cfRule>
  </conditionalFormatting>
  <dataValidations count="3">
    <dataValidation type="list" allowBlank="1" showInputMessage="1" showErrorMessage="1" sqref="G24:G32 G88 G84:G86 G81:G82 G78:G79 G75:G76 G71:G72 G65:G69 G58:G63 G54:G55 G52 G49:G50 G45:G46 G42:G43 G39:G40 G35:G37">
      <formula1>$AG$16:$AG$17</formula1>
    </dataValidation>
    <dataValidation type="list" allowBlank="1" showInputMessage="1" showErrorMessage="1" sqref="L57:L72 L74:L88 L48:L55 L34:L46 L23:L32">
      <formula1>$AH$16:$AH$17</formula1>
    </dataValidation>
    <dataValidation type="list" allowBlank="1" showInputMessage="1" showErrorMessage="1" sqref="N84:N86 N24:N25 N81:N82 N78:N79 N75:N76 N71:N72 N65:N69 N58:N63 N54:N55 N49:N50 N52 N45:N46 N42:N43 N39:N40 N35:N37 N31:N32 N88 N27:N29">
      <formula1>$AI$16:$AI$17</formula1>
    </dataValidation>
  </dataValidations>
  <hyperlinks>
    <hyperlink ref="E23" location="'Réglementation,docs,indicateurs'!B5" display="Contribuer avec l'ensemble des parties prenantes (internes et externes) à la construction d'une société responsable conciliant les dimensions économique, sociétale et environnementale"/>
    <hyperlink ref="E26" location="'Réglementation,docs,indicateurs'!B8" display="Formaliser sa politique de Responsabilité Sociétale &amp; Développement Durable (DD&amp;RS) et l'intégrer à toute l'activité de l'établissement"/>
    <hyperlink ref="E30" location="'Réglementation,docs,indicateurs'!B14" display="Déployer (ressources humaines, techniques et financières...) et piloter la DD&amp;RS au sein de l'Etablissement (structures, collaborateurs, tableaux de bord, …) "/>
    <hyperlink ref="E34" location="'Réglementation,docs,indicateurs'!B18" display="Intégrer les problématiques de DD&amp;RS dans les programmes et enseignements / Créer des pôles de formations spécialisées"/>
    <hyperlink ref="E38" location="'Réglementation,docs,indicateurs'!B22" display="Favoriser et accompagner le développement des compétences en DD&amp;RS des étudiants"/>
    <hyperlink ref="E41" location="'Réglementation,docs,indicateurs'!B26" display="Favoriser et accompagner le développement des compétences en DD&amp;RS des personnels des établissements (enseignants, chercheurs, administratifs) "/>
    <hyperlink ref="E44" location="'Réglementation,docs,indicateurs'!B29" display="Favoriser le développement d'une société de la connaissance respectueuse des principes du DD&amp;RS"/>
    <hyperlink ref="E48" location="'Réglementation,docs,indicateurs'!B34" display="'Réglementation,docs,indicateurs'!B34"/>
    <hyperlink ref="E51" location="'Réglementation,docs,indicateurs'!B38" display="Mettre la recherche DD&amp;RS, sa démarche et ses outils au service des programmes de formations initiales et continues et de la pédagogie"/>
    <hyperlink ref="E53" location="'Réglementation,docs,indicateurs'!B40" display="Valoriser, transférer les résultats des travaux de recherche DD&amp;RS auprès des parties prenantes tant  au niveau national qu'international   "/>
    <hyperlink ref="E57" location="'Réglementation,docs,indicateurs'!B45" display="Développer une politique de diminution des émissions de gaz à effet de serre et d'utilisation durable et de réduction de la consommation des ressources"/>
    <hyperlink ref="E64" location="'Réglementation,docs,indicateurs'!B54" display="Développer une politique de prévention et de réduction des atteintes à l'environnement (dont les pollutions)"/>
    <hyperlink ref="E70" location="'Réglementation,docs,indicateurs'!B64" display="Développer une politique en faveur de la biodiversité"/>
    <hyperlink ref="E74" location="'Réglementation,docs,indicateurs'!B70" display="Favoriser une politique humaine et sociale de parité et de diversité au sein des personnels"/>
    <hyperlink ref="E77" location="'Réglementation,docs,indicateurs'!B73" display="Valoriser et développer les compétences et la mobilité interne"/>
    <hyperlink ref="E80" location="'Réglementation,docs,indicateurs'!B76" display="Développer une politique de la qualité de vie dans l'établissement (personnels et étudiants)"/>
    <hyperlink ref="E83" location="'Réglementation,docs,indicateurs'!B81" display="Favoriser une politique d'égalité des chances pour les étudiants"/>
    <hyperlink ref="E87" location="'Réglementation,docs,indicateurs'!B88" display="Engager l'établissement dans le développement DD&amp;RS sur ses  territoires"/>
  </hyperlink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00B0F0"/>
  </sheetPr>
  <dimension ref="A1:O37"/>
  <sheetViews>
    <sheetView zoomScaleNormal="100" workbookViewId="0">
      <pane xSplit="1" ySplit="6" topLeftCell="B7" activePane="bottomRight" state="frozen"/>
      <selection pane="topRight" activeCell="B1" sqref="B1"/>
      <selection pane="bottomLeft" activeCell="A7" sqref="A7"/>
      <selection pane="bottomRight" activeCell="G24" sqref="G24"/>
    </sheetView>
  </sheetViews>
  <sheetFormatPr baseColWidth="10" defaultRowHeight="15" x14ac:dyDescent="0.25"/>
  <cols>
    <col min="1" max="1" width="15.7109375" customWidth="1"/>
    <col min="2" max="2" width="14.5703125" customWidth="1"/>
    <col min="3" max="3" width="13.5703125" customWidth="1"/>
    <col min="4" max="4" width="23.5703125" customWidth="1"/>
    <col min="5" max="5" width="7.140625" customWidth="1"/>
    <col min="6" max="6" width="14.7109375" customWidth="1"/>
    <col min="7" max="7" width="11" customWidth="1"/>
    <col min="8" max="8" width="2.85546875" hidden="1" customWidth="1"/>
    <col min="9" max="9" width="3.85546875" hidden="1" customWidth="1"/>
    <col min="10" max="10" width="4.7109375" hidden="1" customWidth="1"/>
    <col min="11" max="11" width="8.140625" hidden="1" customWidth="1"/>
    <col min="12" max="15" width="0" hidden="1" customWidth="1"/>
  </cols>
  <sheetData>
    <row r="1" spans="1:15" ht="69" customHeight="1" x14ac:dyDescent="0.25">
      <c r="A1" s="596" t="s">
        <v>339</v>
      </c>
      <c r="B1" s="564"/>
      <c r="C1" s="564"/>
      <c r="D1" s="564"/>
      <c r="E1" s="564"/>
      <c r="F1" s="564"/>
      <c r="G1" s="564"/>
      <c r="O1" t="s">
        <v>168</v>
      </c>
    </row>
    <row r="2" spans="1:15" ht="69" customHeight="1" x14ac:dyDescent="0.25">
      <c r="A2" s="380"/>
      <c r="C2" s="384"/>
      <c r="D2" s="384"/>
      <c r="E2" s="384"/>
      <c r="F2" s="384"/>
      <c r="G2" s="384"/>
      <c r="O2" t="s">
        <v>316</v>
      </c>
    </row>
    <row r="3" spans="1:15" ht="20.25" customHeight="1" x14ac:dyDescent="0.25">
      <c r="A3" s="597" t="str">
        <f>IF(SUM(H7:H26)&lt;18,"Dossier de candidature incomplet","Dossier de candidature complet")</f>
        <v>Dossier de candidature complet</v>
      </c>
      <c r="B3" s="598"/>
      <c r="C3" s="598"/>
      <c r="D3" s="598"/>
      <c r="E3" s="598"/>
      <c r="F3" s="598"/>
      <c r="G3" s="598"/>
      <c r="O3" t="s">
        <v>536</v>
      </c>
    </row>
    <row r="4" spans="1:15" ht="16.5" customHeight="1" x14ac:dyDescent="0.25">
      <c r="A4" s="383"/>
      <c r="C4" s="383"/>
      <c r="D4" s="383"/>
      <c r="E4" s="383"/>
      <c r="F4" s="382"/>
      <c r="G4" s="384"/>
    </row>
    <row r="5" spans="1:15" ht="15.75" customHeight="1" thickBot="1" x14ac:dyDescent="0.3">
      <c r="A5" s="380"/>
      <c r="G5" s="384"/>
    </row>
    <row r="6" spans="1:15" ht="80.25" customHeight="1" thickBot="1" x14ac:dyDescent="0.3">
      <c r="A6" s="318" t="s">
        <v>533</v>
      </c>
      <c r="B6" s="402" t="s">
        <v>503</v>
      </c>
      <c r="C6" s="402" t="s">
        <v>419</v>
      </c>
      <c r="D6" s="307" t="s">
        <v>386</v>
      </c>
      <c r="E6" s="307" t="s">
        <v>378</v>
      </c>
      <c r="F6" s="402" t="s">
        <v>321</v>
      </c>
      <c r="G6" s="402" t="s">
        <v>340</v>
      </c>
    </row>
    <row r="7" spans="1:15" ht="38.450000000000003" customHeight="1" x14ac:dyDescent="0.25">
      <c r="A7" s="600" t="s">
        <v>578</v>
      </c>
      <c r="B7" s="401" t="s">
        <v>504</v>
      </c>
      <c r="C7" s="593"/>
      <c r="D7" s="602" t="s">
        <v>579</v>
      </c>
      <c r="E7" s="591" t="s">
        <v>383</v>
      </c>
      <c r="F7" s="592" t="s">
        <v>322</v>
      </c>
      <c r="G7" s="159" t="s">
        <v>168</v>
      </c>
      <c r="H7">
        <f t="shared" ref="H7:H12" si="0">IF(OR(G7="non",G7="non validée",G7="non validé"),"",1)</f>
        <v>1</v>
      </c>
    </row>
    <row r="8" spans="1:15" ht="36.6" customHeight="1" x14ac:dyDescent="0.25">
      <c r="A8" s="598"/>
      <c r="B8" s="387" t="s">
        <v>505</v>
      </c>
      <c r="C8" s="594"/>
      <c r="D8" s="585"/>
      <c r="E8" s="585"/>
      <c r="F8" s="585"/>
      <c r="G8" s="156" t="s">
        <v>168</v>
      </c>
      <c r="H8">
        <f t="shared" si="0"/>
        <v>1</v>
      </c>
    </row>
    <row r="9" spans="1:15" ht="50.25" customHeight="1" x14ac:dyDescent="0.25">
      <c r="A9" s="598"/>
      <c r="B9" s="387" t="s">
        <v>506</v>
      </c>
      <c r="C9" s="594"/>
      <c r="D9" s="585"/>
      <c r="E9" s="585"/>
      <c r="F9" s="585"/>
      <c r="G9" s="156" t="s">
        <v>168</v>
      </c>
      <c r="H9">
        <f t="shared" si="0"/>
        <v>1</v>
      </c>
    </row>
    <row r="10" spans="1:15" ht="34.5" customHeight="1" x14ac:dyDescent="0.25">
      <c r="A10" s="601"/>
      <c r="B10" s="387" t="s">
        <v>507</v>
      </c>
      <c r="C10" s="592"/>
      <c r="D10" s="585"/>
      <c r="E10" s="585"/>
      <c r="F10" s="585"/>
      <c r="G10" s="156" t="s">
        <v>168</v>
      </c>
      <c r="H10">
        <f t="shared" si="0"/>
        <v>1</v>
      </c>
    </row>
    <row r="11" spans="1:15" ht="30" customHeight="1" x14ac:dyDescent="0.25">
      <c r="A11" s="585" t="s">
        <v>532</v>
      </c>
      <c r="B11" s="599" t="s">
        <v>582</v>
      </c>
      <c r="C11" s="332" t="s">
        <v>324</v>
      </c>
      <c r="D11" s="604" t="s">
        <v>542</v>
      </c>
      <c r="E11" s="603" t="s">
        <v>531</v>
      </c>
      <c r="F11" s="603" t="s">
        <v>322</v>
      </c>
      <c r="G11" s="536" t="str">
        <f>IF(Eligibilité!U21="OK","validé","non validé")</f>
        <v>validé</v>
      </c>
      <c r="H11">
        <f t="shared" si="0"/>
        <v>1</v>
      </c>
    </row>
    <row r="12" spans="1:15" ht="25.5" customHeight="1" x14ac:dyDescent="0.25">
      <c r="A12" s="585"/>
      <c r="B12" s="599"/>
      <c r="C12" s="332" t="s">
        <v>404</v>
      </c>
      <c r="D12" s="605"/>
      <c r="E12" s="594"/>
      <c r="F12" s="594"/>
      <c r="G12" s="603" t="str">
        <f>IF(Eligibilité!AJ5=68,"validée","non validée")</f>
        <v>validée</v>
      </c>
      <c r="H12" s="590">
        <f t="shared" si="0"/>
        <v>1</v>
      </c>
    </row>
    <row r="13" spans="1:15" ht="29.45" customHeight="1" x14ac:dyDescent="0.25">
      <c r="A13" s="585"/>
      <c r="B13" s="599"/>
      <c r="C13" s="332" t="s">
        <v>403</v>
      </c>
      <c r="D13" s="605"/>
      <c r="E13" s="594"/>
      <c r="F13" s="594"/>
      <c r="G13" s="594"/>
      <c r="H13" s="590"/>
      <c r="L13" s="50"/>
      <c r="O13" s="50"/>
    </row>
    <row r="14" spans="1:15" ht="30.6" customHeight="1" x14ac:dyDescent="0.25">
      <c r="A14" s="585"/>
      <c r="B14" s="599"/>
      <c r="C14" s="333" t="s">
        <v>405</v>
      </c>
      <c r="D14" s="605"/>
      <c r="E14" s="594"/>
      <c r="F14" s="594"/>
      <c r="G14" s="592"/>
      <c r="H14" s="590"/>
    </row>
    <row r="15" spans="1:15" ht="37.5" customHeight="1" x14ac:dyDescent="0.25">
      <c r="A15" s="585"/>
      <c r="B15" s="599"/>
      <c r="C15" s="332" t="s">
        <v>402</v>
      </c>
      <c r="D15" s="602"/>
      <c r="E15" s="592"/>
      <c r="F15" s="592"/>
      <c r="G15" s="536" t="str">
        <f>IF(AND(Eligibilité!T22="OK",Eligibilité!T33="OK",Eligibilité!T47="OK",Eligibilité!T56="OK",Eligibilité!T73="OK"),"validée","non validée")</f>
        <v>validée</v>
      </c>
      <c r="H15">
        <f>IF(OR(G15="non",G15="non validée",G15="non validé"),"",1)</f>
        <v>1</v>
      </c>
    </row>
    <row r="16" spans="1:15" ht="61.5" customHeight="1" x14ac:dyDescent="0.25">
      <c r="A16" s="308" t="s">
        <v>380</v>
      </c>
      <c r="B16" s="599"/>
      <c r="C16" s="595"/>
      <c r="D16" s="395" t="s">
        <v>541</v>
      </c>
      <c r="E16" s="308" t="s">
        <v>383</v>
      </c>
      <c r="F16" s="393" t="s">
        <v>322</v>
      </c>
      <c r="G16" s="474" t="s">
        <v>168</v>
      </c>
      <c r="H16">
        <f>IF(OR(G16="non",G16="non validée",G16="non validé"),"",1)</f>
        <v>1</v>
      </c>
    </row>
    <row r="17" spans="1:13" ht="45" x14ac:dyDescent="0.25">
      <c r="A17" s="393" t="s">
        <v>323</v>
      </c>
      <c r="B17" s="599"/>
      <c r="C17" s="594"/>
      <c r="D17" s="395" t="s">
        <v>543</v>
      </c>
      <c r="E17" s="308" t="s">
        <v>383</v>
      </c>
      <c r="F17" s="381" t="s">
        <v>382</v>
      </c>
      <c r="G17" s="156" t="s">
        <v>168</v>
      </c>
      <c r="H17">
        <f t="shared" ref="H17:H26" si="1">IF(OR(G17="non",G17="non validée",G17="non validé"),"",1)</f>
        <v>1</v>
      </c>
    </row>
    <row r="18" spans="1:13" ht="45" x14ac:dyDescent="0.25">
      <c r="A18" s="393" t="s">
        <v>534</v>
      </c>
      <c r="B18" s="599"/>
      <c r="C18" s="594"/>
      <c r="D18" s="395" t="s">
        <v>547</v>
      </c>
      <c r="E18" s="308" t="s">
        <v>383</v>
      </c>
      <c r="F18" s="381" t="s">
        <v>382</v>
      </c>
      <c r="G18" s="474" t="s">
        <v>168</v>
      </c>
      <c r="H18">
        <f t="shared" si="1"/>
        <v>1</v>
      </c>
    </row>
    <row r="19" spans="1:13" ht="45" x14ac:dyDescent="0.25">
      <c r="A19" s="387" t="s">
        <v>325</v>
      </c>
      <c r="B19" s="599"/>
      <c r="C19" s="594"/>
      <c r="D19" s="395" t="s">
        <v>546</v>
      </c>
      <c r="E19" s="308" t="s">
        <v>383</v>
      </c>
      <c r="F19" s="381" t="s">
        <v>382</v>
      </c>
      <c r="G19" s="156" t="s">
        <v>168</v>
      </c>
      <c r="H19">
        <f t="shared" si="1"/>
        <v>1</v>
      </c>
    </row>
    <row r="20" spans="1:13" ht="66" customHeight="1" x14ac:dyDescent="0.25">
      <c r="A20" s="393" t="s">
        <v>535</v>
      </c>
      <c r="B20" s="599"/>
      <c r="C20" s="594"/>
      <c r="D20" s="213" t="s">
        <v>384</v>
      </c>
      <c r="E20" s="308" t="s">
        <v>383</v>
      </c>
      <c r="F20" s="381" t="s">
        <v>382</v>
      </c>
      <c r="G20" s="474" t="s">
        <v>168</v>
      </c>
      <c r="H20">
        <f t="shared" si="1"/>
        <v>1</v>
      </c>
    </row>
    <row r="21" spans="1:13" ht="60" x14ac:dyDescent="0.25">
      <c r="A21" s="387" t="s">
        <v>326</v>
      </c>
      <c r="B21" s="599"/>
      <c r="C21" s="592"/>
      <c r="D21" s="404" t="s">
        <v>385</v>
      </c>
      <c r="E21" s="405" t="s">
        <v>383</v>
      </c>
      <c r="F21" s="315" t="s">
        <v>382</v>
      </c>
      <c r="G21" s="475" t="s">
        <v>168</v>
      </c>
      <c r="H21">
        <f t="shared" si="1"/>
        <v>1</v>
      </c>
      <c r="J21" s="54"/>
      <c r="K21" s="316"/>
    </row>
    <row r="22" spans="1:13" ht="90.75" thickBot="1" x14ac:dyDescent="0.3">
      <c r="A22" s="387" t="s">
        <v>399</v>
      </c>
      <c r="B22" s="599" t="s">
        <v>583</v>
      </c>
      <c r="C22" s="595"/>
      <c r="D22" s="395" t="s">
        <v>540</v>
      </c>
      <c r="E22" s="394" t="s">
        <v>531</v>
      </c>
      <c r="F22" s="393" t="s">
        <v>580</v>
      </c>
      <c r="G22" s="156" t="s">
        <v>168</v>
      </c>
      <c r="H22">
        <f>IF(OR(G22="non",G22="non validée",G22="non validé"),"",1)</f>
        <v>1</v>
      </c>
    </row>
    <row r="23" spans="1:13" ht="87.75" customHeight="1" thickBot="1" x14ac:dyDescent="0.3">
      <c r="A23" s="393" t="s">
        <v>381</v>
      </c>
      <c r="B23" s="599"/>
      <c r="C23" s="594"/>
      <c r="D23" s="403" t="s">
        <v>537</v>
      </c>
      <c r="E23" s="387" t="s">
        <v>383</v>
      </c>
      <c r="F23" s="387" t="s">
        <v>382</v>
      </c>
      <c r="G23" s="476" t="s">
        <v>168</v>
      </c>
      <c r="H23">
        <f t="shared" si="1"/>
        <v>1</v>
      </c>
      <c r="M23" s="400"/>
    </row>
    <row r="24" spans="1:13" ht="81.599999999999994" customHeight="1" x14ac:dyDescent="0.25">
      <c r="A24" s="388" t="s">
        <v>401</v>
      </c>
      <c r="B24" s="599"/>
      <c r="C24" s="594"/>
      <c r="D24" s="395" t="s">
        <v>545</v>
      </c>
      <c r="E24" s="394" t="s">
        <v>383</v>
      </c>
      <c r="F24" s="393" t="s">
        <v>382</v>
      </c>
      <c r="G24" s="156" t="s">
        <v>168</v>
      </c>
      <c r="H24">
        <f>IF(OR(G24="non",G24="non validée",G24="non validé"),"",1)</f>
        <v>1</v>
      </c>
    </row>
    <row r="25" spans="1:13" ht="68.25" customHeight="1" x14ac:dyDescent="0.25">
      <c r="A25" s="387" t="s">
        <v>400</v>
      </c>
      <c r="B25" s="599"/>
      <c r="C25" s="594"/>
      <c r="D25" s="395" t="s">
        <v>544</v>
      </c>
      <c r="E25" s="394" t="s">
        <v>383</v>
      </c>
      <c r="F25" s="393" t="s">
        <v>382</v>
      </c>
      <c r="G25" s="156" t="s">
        <v>168</v>
      </c>
      <c r="H25">
        <f t="shared" si="1"/>
        <v>1</v>
      </c>
    </row>
    <row r="26" spans="1:13" ht="76.5" customHeight="1" x14ac:dyDescent="0.25">
      <c r="A26" s="387" t="s">
        <v>420</v>
      </c>
      <c r="B26" s="599"/>
      <c r="C26" s="592"/>
      <c r="D26" s="395" t="s">
        <v>538</v>
      </c>
      <c r="E26" s="406" t="s">
        <v>539</v>
      </c>
      <c r="F26" s="393" t="s">
        <v>581</v>
      </c>
      <c r="G26" s="156" t="s">
        <v>168</v>
      </c>
      <c r="H26">
        <f t="shared" si="1"/>
        <v>1</v>
      </c>
    </row>
    <row r="27" spans="1:13" x14ac:dyDescent="0.25">
      <c r="H27">
        <f>SUM(H7:H26)</f>
        <v>18</v>
      </c>
    </row>
    <row r="36" spans="3:6" ht="21" x14ac:dyDescent="0.25">
      <c r="C36" s="221"/>
      <c r="D36" s="221"/>
      <c r="E36" s="221"/>
      <c r="F36" s="221"/>
    </row>
    <row r="37" spans="3:6" ht="21" x14ac:dyDescent="0.25">
      <c r="C37" s="221"/>
      <c r="D37" s="221"/>
      <c r="E37" s="221"/>
      <c r="F37" s="221"/>
    </row>
  </sheetData>
  <sheetProtection algorithmName="SHA-512" hashValue="7tJH5i4drNDDVMA5ac/5qBi3NxlE+5xTBUVacQmRNiiNoPnsmBXFH+RqQl3+umvJXXiQQvX857u7cchrd2iw6w==" saltValue="YcU6wstJeT5GcyJu7U4Akg==" spinCount="100000" sheet="1" objects="1" scenarios="1"/>
  <mergeCells count="17">
    <mergeCell ref="A1:G1"/>
    <mergeCell ref="A3:G3"/>
    <mergeCell ref="B22:B26"/>
    <mergeCell ref="B11:B21"/>
    <mergeCell ref="A7:A10"/>
    <mergeCell ref="A11:A15"/>
    <mergeCell ref="D7:D10"/>
    <mergeCell ref="G12:G14"/>
    <mergeCell ref="E11:E15"/>
    <mergeCell ref="D11:D15"/>
    <mergeCell ref="F11:F15"/>
    <mergeCell ref="C22:C26"/>
    <mergeCell ref="H12:H14"/>
    <mergeCell ref="E7:E10"/>
    <mergeCell ref="F7:F10"/>
    <mergeCell ref="C7:C10"/>
    <mergeCell ref="C16:C21"/>
  </mergeCells>
  <conditionalFormatting sqref="G7:G10 G16:G26">
    <cfRule type="cellIs" dxfId="80" priority="39" operator="equal">
      <formula>"oui"</formula>
    </cfRule>
    <cfRule type="cellIs" dxfId="79" priority="50" operator="equal">
      <formula>"non"</formula>
    </cfRule>
  </conditionalFormatting>
  <conditionalFormatting sqref="G20:G21 G7:G10">
    <cfRule type="cellIs" dxfId="78" priority="49" operator="equal">
      <formula>"non"</formula>
    </cfRule>
  </conditionalFormatting>
  <conditionalFormatting sqref="C36:F37 F4">
    <cfRule type="cellIs" dxfId="77" priority="47" operator="equal">
      <formula>"Dossier de candidature incomplet"</formula>
    </cfRule>
    <cfRule type="cellIs" dxfId="76" priority="48" operator="equal">
      <formula>"Dossier de candidature complet"</formula>
    </cfRule>
  </conditionalFormatting>
  <conditionalFormatting sqref="G7:G10 G16:G25">
    <cfRule type="cellIs" dxfId="75" priority="44" operator="equal">
      <formula>"non"</formula>
    </cfRule>
  </conditionalFormatting>
  <conditionalFormatting sqref="A3:A4 C4:E4">
    <cfRule type="cellIs" dxfId="74" priority="19" operator="equal">
      <formula>"Dossier de candidature complet"</formula>
    </cfRule>
    <cfRule type="cellIs" dxfId="73" priority="20" operator="equal">
      <formula>"Dossier de candidature incomplet"</formula>
    </cfRule>
  </conditionalFormatting>
  <conditionalFormatting sqref="G12:G15">
    <cfRule type="cellIs" dxfId="72" priority="5" operator="equal">
      <formula>"non validée"</formula>
    </cfRule>
    <cfRule type="cellIs" dxfId="71" priority="6" operator="equal">
      <formula>"validée"</formula>
    </cfRule>
  </conditionalFormatting>
  <conditionalFormatting sqref="G11">
    <cfRule type="cellIs" dxfId="70" priority="27" operator="equal">
      <formula>"non validé"</formula>
    </cfRule>
    <cfRule type="cellIs" dxfId="69" priority="28" operator="equal">
      <formula>"validé"</formula>
    </cfRule>
  </conditionalFormatting>
  <conditionalFormatting sqref="A23 D23:G23">
    <cfRule type="expression" dxfId="68" priority="2">
      <formula>$G$23="fusionné avec le document Référentiel_DD&amp;RS"</formula>
    </cfRule>
  </conditionalFormatting>
  <dataValidations count="2">
    <dataValidation type="list" allowBlank="1" showInputMessage="1" showErrorMessage="1" sqref="G7:G10 G24:G26 G16:G22">
      <formula1>$O$1:$O$2</formula1>
    </dataValidation>
    <dataValidation type="list" allowBlank="1" showInputMessage="1" showErrorMessage="1" sqref="G23">
      <formula1>$O$1:$O$3</formula1>
    </dataValidation>
  </dataValidations>
  <hyperlinks>
    <hyperlink ref="D25" location="'Modèle dossier numérique'!U63" display="&quot;Fiches_pratiques&quot; (cf onglet bonnes pratiques du référentiel CGE/CPU)"/>
    <hyperlink ref="D24" location="'Modèle dossier numérique'!L67" display="&quot;Référentiel_DD&amp;RS_CGE/CPU&quot; (extraction de tous les onglets) OU &quot;Navigation_arborescence_documentaire_indicateurs&quot;"/>
    <hyperlink ref="D23" location="'Modèle dossier numérique'!L67" display="&quot;Navigation_arborescence_documentaire_indicateurs&quot;"/>
    <hyperlink ref="D22" location="'Modèle dossier numérique'!G39" display="&quot;Dossier référentiel CGE-CPU&quot;"/>
    <hyperlink ref="D18" location="'Modèle dossier numérique'!L28" display="&quot;Rapport_CTIouAERESouCEFDG&quot;"/>
    <hyperlink ref="D19" location="'Modèle dossier numérique'!L28" display="&quot;Plaquette_établissement&quot;"/>
    <hyperlink ref="D20" location="'Modèle dossier numérique'!L28" display="&quot;CV_personne_ressource&quot;"/>
    <hyperlink ref="D26" location="'Modèle dossier numérique'!AA30" display="&quot;Référentie_DD&amp;RS_moins_d'un_an&quot;"/>
    <hyperlink ref="D21" location="'Modèle dossier numérique'!L28" display="« Bon_de_commande »"/>
    <hyperlink ref="D7" location="'Modèle dossier numérique'!L28" display="« Diagnostic_REA_LabelDD&amp;RS »"/>
    <hyperlink ref="D17" location="'Modèle dossier numérique'!L28" display="&quot;Stratégie_DD&amp;RS_Etablissement&quot;"/>
    <hyperlink ref="D16" location="'Modèle dossier numérique'!L28" display="« Synthèse_DD&amp;RS_établissement»"/>
    <hyperlink ref="D11:D15" location="'Modèle dossier numérique'!A1" display="Diagnostic_REA_LabelDD&amp;RS_Etablissementxx"/>
  </hyperlinks>
  <pageMargins left="0.11811023622047245" right="0.11811023622047245" top="0.74803149606299213" bottom="0.74803149606299213" header="0.31496062992125984" footer="0.31496062992125984"/>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2:AG98"/>
  <sheetViews>
    <sheetView topLeftCell="A4" zoomScale="41" zoomScaleNormal="41" workbookViewId="0">
      <pane ySplit="4" topLeftCell="A8" activePane="bottomLeft" state="frozen"/>
      <selection activeCell="A4" sqref="A4"/>
      <selection pane="bottomLeft" activeCell="C15" sqref="C15"/>
    </sheetView>
  </sheetViews>
  <sheetFormatPr baseColWidth="10" defaultRowHeight="15" x14ac:dyDescent="0.25"/>
  <sheetData>
    <row r="2" spans="1:32" ht="26.25" x14ac:dyDescent="0.25">
      <c r="O2" s="219" t="s">
        <v>327</v>
      </c>
    </row>
    <row r="3" spans="1:32" ht="18.75" x14ac:dyDescent="0.25">
      <c r="H3" s="215"/>
      <c r="X3" s="214"/>
    </row>
    <row r="4" spans="1:32" ht="18.75" x14ac:dyDescent="0.25">
      <c r="H4" s="215"/>
    </row>
    <row r="5" spans="1:32" x14ac:dyDescent="0.25">
      <c r="A5" s="606" t="s">
        <v>334</v>
      </c>
      <c r="B5" s="606"/>
      <c r="C5" s="606"/>
      <c r="D5" s="606"/>
      <c r="E5" s="606"/>
      <c r="F5" s="606"/>
      <c r="G5" s="606"/>
      <c r="H5" s="606"/>
      <c r="I5" s="606"/>
      <c r="J5" s="606"/>
      <c r="K5" s="606"/>
      <c r="L5" s="606"/>
      <c r="M5" s="606"/>
      <c r="N5" s="606"/>
      <c r="O5" s="606"/>
      <c r="P5" s="606"/>
      <c r="Q5" s="606"/>
      <c r="R5" s="606"/>
      <c r="S5" s="606"/>
      <c r="T5" s="606"/>
      <c r="U5" s="606"/>
      <c r="V5" s="606"/>
      <c r="W5" s="606"/>
      <c r="X5" s="606"/>
      <c r="Y5" s="607" t="s">
        <v>548</v>
      </c>
      <c r="Z5" s="607"/>
      <c r="AA5" s="607"/>
      <c r="AB5" s="607"/>
      <c r="AC5" s="607"/>
      <c r="AD5" s="607"/>
      <c r="AE5" s="607"/>
      <c r="AF5" s="607"/>
    </row>
    <row r="6" spans="1:32" x14ac:dyDescent="0.25">
      <c r="A6" s="606"/>
      <c r="B6" s="606"/>
      <c r="C6" s="606"/>
      <c r="D6" s="606"/>
      <c r="E6" s="606"/>
      <c r="F6" s="606"/>
      <c r="G6" s="606"/>
      <c r="H6" s="606"/>
      <c r="I6" s="606"/>
      <c r="J6" s="606"/>
      <c r="K6" s="606"/>
      <c r="L6" s="606"/>
      <c r="M6" s="606"/>
      <c r="N6" s="606"/>
      <c r="O6" s="606"/>
      <c r="P6" s="606"/>
      <c r="Q6" s="606"/>
      <c r="R6" s="606"/>
      <c r="S6" s="606"/>
      <c r="T6" s="606"/>
      <c r="U6" s="606"/>
      <c r="V6" s="606"/>
      <c r="W6" s="606"/>
      <c r="X6" s="606"/>
      <c r="Y6" s="607"/>
      <c r="Z6" s="607"/>
      <c r="AA6" s="607"/>
      <c r="AB6" s="607"/>
      <c r="AC6" s="607"/>
      <c r="AD6" s="607"/>
      <c r="AE6" s="607"/>
      <c r="AF6" s="607"/>
    </row>
    <row r="7" spans="1:32" x14ac:dyDescent="0.25">
      <c r="A7" s="606"/>
      <c r="B7" s="606"/>
      <c r="C7" s="606"/>
      <c r="D7" s="606"/>
      <c r="E7" s="606"/>
      <c r="F7" s="606"/>
      <c r="G7" s="606"/>
      <c r="H7" s="606"/>
      <c r="I7" s="606"/>
      <c r="J7" s="606"/>
      <c r="K7" s="606"/>
      <c r="L7" s="606"/>
      <c r="M7" s="606"/>
      <c r="N7" s="606"/>
      <c r="O7" s="606"/>
      <c r="P7" s="606"/>
      <c r="Q7" s="606"/>
      <c r="R7" s="606"/>
      <c r="S7" s="606"/>
      <c r="T7" s="606"/>
      <c r="U7" s="606"/>
      <c r="V7" s="606"/>
      <c r="W7" s="606"/>
      <c r="X7" s="606"/>
      <c r="Y7" s="607"/>
      <c r="Z7" s="607"/>
      <c r="AA7" s="607"/>
      <c r="AB7" s="607"/>
      <c r="AC7" s="607"/>
      <c r="AD7" s="607"/>
      <c r="AE7" s="607"/>
      <c r="AF7" s="607"/>
    </row>
    <row r="8" spans="1:32" x14ac:dyDescent="0.25">
      <c r="H8" s="214"/>
    </row>
    <row r="9" spans="1:32" x14ac:dyDescent="0.25">
      <c r="H9" s="214"/>
    </row>
    <row r="10" spans="1:32" x14ac:dyDescent="0.25">
      <c r="AA10" s="334" t="s">
        <v>422</v>
      </c>
    </row>
    <row r="12" spans="1:32" x14ac:dyDescent="0.25">
      <c r="AC12" s="214"/>
    </row>
    <row r="26" spans="21:27" x14ac:dyDescent="0.25">
      <c r="U26" s="214" t="s">
        <v>332</v>
      </c>
    </row>
    <row r="32" spans="21:27" x14ac:dyDescent="0.25">
      <c r="U32" s="214"/>
      <c r="AA32" s="334" t="s">
        <v>329</v>
      </c>
    </row>
    <row r="36" spans="21:27" x14ac:dyDescent="0.25">
      <c r="AA36" s="214"/>
    </row>
    <row r="48" spans="21:27" x14ac:dyDescent="0.25">
      <c r="U48" s="214" t="s">
        <v>328</v>
      </c>
      <c r="AA48" s="214" t="s">
        <v>330</v>
      </c>
    </row>
    <row r="68" spans="29:33" x14ac:dyDescent="0.25">
      <c r="AG68" s="214"/>
    </row>
    <row r="74" spans="29:33" x14ac:dyDescent="0.25">
      <c r="AF74" s="334"/>
    </row>
    <row r="75" spans="29:33" x14ac:dyDescent="0.25">
      <c r="AC75" s="214"/>
    </row>
    <row r="80" spans="29:33" ht="9" customHeight="1" x14ac:dyDescent="0.25"/>
    <row r="81" spans="26:32" ht="31.5" customHeight="1" x14ac:dyDescent="0.25">
      <c r="Z81" s="563" t="s">
        <v>550</v>
      </c>
      <c r="AA81" s="564"/>
      <c r="AB81" s="564"/>
      <c r="AC81" s="564"/>
      <c r="AD81" s="564"/>
      <c r="AE81" s="564"/>
      <c r="AF81" s="564"/>
    </row>
    <row r="82" spans="26:32" x14ac:dyDescent="0.25">
      <c r="Z82" s="564"/>
      <c r="AA82" s="564"/>
      <c r="AB82" s="564"/>
      <c r="AC82" s="564"/>
      <c r="AD82" s="564"/>
      <c r="AE82" s="564"/>
      <c r="AF82" s="564"/>
    </row>
    <row r="86" spans="26:32" x14ac:dyDescent="0.25">
      <c r="AD86" s="334" t="s">
        <v>549</v>
      </c>
    </row>
    <row r="94" spans="26:32" x14ac:dyDescent="0.25">
      <c r="AA94" s="214" t="s">
        <v>331</v>
      </c>
    </row>
    <row r="98" spans="30:30" x14ac:dyDescent="0.25">
      <c r="AD98" s="407" t="s">
        <v>549</v>
      </c>
    </row>
  </sheetData>
  <sheetProtection algorithmName="SHA-512" hashValue="Eg803+huKlv4SYgDg7BZZLBlsIZmEp1I2o66+A5MrX0rEu/xDxBm2GQKR4emCVpUUXjqGiLpL6CzFLbonGFoWA==" saltValue="5+0+uhuocqmnlzWjPHU/ew==" spinCount="100000" sheet="1" objects="1" scenarios="1"/>
  <mergeCells count="3">
    <mergeCell ref="A5:X7"/>
    <mergeCell ref="Y5:AF7"/>
    <mergeCell ref="Z81:AF8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F93"/>
  <sheetViews>
    <sheetView workbookViewId="0">
      <pane ySplit="3" topLeftCell="A8" activePane="bottomLeft" state="frozen"/>
      <selection pane="bottomLeft" activeCell="C3" sqref="C3"/>
    </sheetView>
  </sheetViews>
  <sheetFormatPr baseColWidth="10" defaultRowHeight="15" x14ac:dyDescent="0.25"/>
  <cols>
    <col min="1" max="1" width="7.28515625" customWidth="1"/>
    <col min="2" max="2" width="58.140625" customWidth="1"/>
    <col min="3" max="3" width="42.140625" style="265" customWidth="1"/>
    <col min="4" max="4" width="60.5703125" style="265" customWidth="1"/>
    <col min="5" max="5" width="37.85546875" customWidth="1"/>
    <col min="6" max="6" width="35.140625" customWidth="1"/>
  </cols>
  <sheetData>
    <row r="1" spans="1:6" ht="54.95" customHeight="1" thickBot="1" x14ac:dyDescent="0.3">
      <c r="A1" s="622" t="s">
        <v>376</v>
      </c>
      <c r="B1" s="623"/>
      <c r="C1" s="623"/>
      <c r="D1" s="623"/>
      <c r="E1" s="623"/>
      <c r="F1" s="624"/>
    </row>
    <row r="2" spans="1:6" ht="164.45" customHeight="1" thickBot="1" x14ac:dyDescent="0.3">
      <c r="A2" s="614" t="s">
        <v>169</v>
      </c>
      <c r="B2" s="616" t="s">
        <v>170</v>
      </c>
      <c r="C2" s="612" t="s">
        <v>566</v>
      </c>
      <c r="D2" s="613"/>
      <c r="E2" s="618" t="s">
        <v>171</v>
      </c>
      <c r="F2" s="620" t="s">
        <v>172</v>
      </c>
    </row>
    <row r="3" spans="1:6" ht="24.75" customHeight="1" thickBot="1" x14ac:dyDescent="0.3">
      <c r="A3" s="615"/>
      <c r="B3" s="617"/>
      <c r="C3" s="253" t="s">
        <v>343</v>
      </c>
      <c r="D3" s="252" t="s">
        <v>344</v>
      </c>
      <c r="E3" s="619"/>
      <c r="F3" s="621"/>
    </row>
    <row r="4" spans="1:6" ht="24" customHeight="1" thickBot="1" x14ac:dyDescent="0.3">
      <c r="A4" s="625" t="s">
        <v>173</v>
      </c>
      <c r="B4" s="626"/>
      <c r="C4" s="626"/>
      <c r="D4" s="626"/>
      <c r="E4" s="626"/>
      <c r="F4" s="627"/>
    </row>
    <row r="5" spans="1:6" ht="134.25" customHeight="1" thickBot="1" x14ac:dyDescent="0.3">
      <c r="A5" s="179" t="s">
        <v>2</v>
      </c>
      <c r="B5" s="306" t="s">
        <v>3</v>
      </c>
      <c r="C5" s="272"/>
      <c r="D5" s="280" t="s">
        <v>373</v>
      </c>
      <c r="E5" s="228" t="s">
        <v>174</v>
      </c>
      <c r="F5" s="229" t="s">
        <v>175</v>
      </c>
    </row>
    <row r="6" spans="1:6" ht="92.25" customHeight="1" thickBot="1" x14ac:dyDescent="0.3">
      <c r="A6" s="180" t="s">
        <v>5</v>
      </c>
      <c r="B6" s="230" t="s">
        <v>6</v>
      </c>
      <c r="C6" s="32"/>
      <c r="D6" s="281"/>
      <c r="E6" s="231" t="s">
        <v>176</v>
      </c>
      <c r="F6" s="232" t="s">
        <v>177</v>
      </c>
    </row>
    <row r="7" spans="1:6" ht="151.5" customHeight="1" thickBot="1" x14ac:dyDescent="0.3">
      <c r="A7" s="180" t="s">
        <v>7</v>
      </c>
      <c r="B7" s="233" t="s">
        <v>8</v>
      </c>
      <c r="C7" s="266"/>
      <c r="D7" s="282"/>
      <c r="E7" s="231" t="s">
        <v>178</v>
      </c>
      <c r="F7" s="232" t="s">
        <v>179</v>
      </c>
    </row>
    <row r="8" spans="1:6" ht="72" customHeight="1" thickBot="1" x14ac:dyDescent="0.3">
      <c r="A8" s="179" t="s">
        <v>9</v>
      </c>
      <c r="B8" s="303" t="s">
        <v>10</v>
      </c>
      <c r="C8" s="273"/>
      <c r="D8" s="254"/>
      <c r="E8" s="228" t="s">
        <v>174</v>
      </c>
      <c r="F8" s="234" t="s">
        <v>180</v>
      </c>
    </row>
    <row r="9" spans="1:6" s="81" customFormat="1" ht="27" customHeight="1" x14ac:dyDescent="0.25">
      <c r="A9" s="181"/>
      <c r="B9" s="235"/>
      <c r="C9" s="262"/>
      <c r="D9" s="262"/>
      <c r="E9" s="236"/>
      <c r="F9" s="237"/>
    </row>
    <row r="10" spans="1:6" ht="45" customHeight="1" thickBot="1" x14ac:dyDescent="0.3">
      <c r="A10" s="628" t="s">
        <v>181</v>
      </c>
      <c r="B10" s="628"/>
      <c r="C10" s="628"/>
      <c r="D10" s="628"/>
      <c r="E10" s="629"/>
      <c r="F10" s="628"/>
    </row>
    <row r="11" spans="1:6" ht="330.75" customHeight="1" thickBot="1" x14ac:dyDescent="0.3">
      <c r="A11" s="181" t="s">
        <v>11</v>
      </c>
      <c r="B11" s="230" t="s">
        <v>12</v>
      </c>
      <c r="C11" s="32"/>
      <c r="D11" s="289" t="s">
        <v>374</v>
      </c>
      <c r="E11" s="231" t="s">
        <v>182</v>
      </c>
      <c r="F11" s="232" t="s">
        <v>341</v>
      </c>
    </row>
    <row r="12" spans="1:6" ht="75.75" customHeight="1" thickBot="1" x14ac:dyDescent="0.3">
      <c r="A12" s="181" t="s">
        <v>13</v>
      </c>
      <c r="B12" s="230" t="s">
        <v>14</v>
      </c>
      <c r="C12" s="32"/>
      <c r="D12" s="255"/>
      <c r="E12" s="231" t="s">
        <v>183</v>
      </c>
      <c r="F12" s="232" t="s">
        <v>184</v>
      </c>
    </row>
    <row r="13" spans="1:6" ht="60" customHeight="1" thickBot="1" x14ac:dyDescent="0.3">
      <c r="A13" s="181" t="s">
        <v>15</v>
      </c>
      <c r="B13" s="230" t="s">
        <v>16</v>
      </c>
      <c r="C13" s="32"/>
      <c r="D13" s="255"/>
      <c r="E13" s="231" t="s">
        <v>185</v>
      </c>
      <c r="F13" s="232" t="s">
        <v>186</v>
      </c>
    </row>
    <row r="14" spans="1:6" ht="68.25" customHeight="1" thickBot="1" x14ac:dyDescent="0.3">
      <c r="A14" s="179" t="s">
        <v>17</v>
      </c>
      <c r="B14" s="305" t="s">
        <v>18</v>
      </c>
      <c r="C14" s="273"/>
      <c r="D14" s="273"/>
      <c r="E14" s="228" t="s">
        <v>174</v>
      </c>
      <c r="F14" s="234" t="s">
        <v>187</v>
      </c>
    </row>
    <row r="15" spans="1:6" ht="59.25" customHeight="1" thickBot="1" x14ac:dyDescent="0.3">
      <c r="A15" s="181" t="s">
        <v>19</v>
      </c>
      <c r="B15" s="233" t="s">
        <v>20</v>
      </c>
      <c r="C15" s="266"/>
      <c r="D15" s="255" t="s">
        <v>351</v>
      </c>
      <c r="E15" s="231" t="s">
        <v>568</v>
      </c>
      <c r="F15" s="232" t="s">
        <v>188</v>
      </c>
    </row>
    <row r="16" spans="1:6" ht="93.75" customHeight="1" thickBot="1" x14ac:dyDescent="0.3">
      <c r="A16" s="181" t="s">
        <v>21</v>
      </c>
      <c r="B16" s="230" t="s">
        <v>22</v>
      </c>
      <c r="C16" s="32"/>
      <c r="D16" s="283" t="s">
        <v>342</v>
      </c>
      <c r="E16" s="231" t="s">
        <v>189</v>
      </c>
      <c r="F16" s="232" t="s">
        <v>190</v>
      </c>
    </row>
    <row r="17" spans="1:6" ht="47.25" customHeight="1" thickBot="1" x14ac:dyDescent="0.3">
      <c r="A17" s="630" t="s">
        <v>191</v>
      </c>
      <c r="B17" s="630"/>
      <c r="C17" s="630"/>
      <c r="D17" s="630"/>
      <c r="E17" s="631"/>
      <c r="F17" s="630"/>
    </row>
    <row r="18" spans="1:6" ht="72" customHeight="1" thickBot="1" x14ac:dyDescent="0.3">
      <c r="A18" s="182" t="s">
        <v>24</v>
      </c>
      <c r="B18" s="303" t="s">
        <v>25</v>
      </c>
      <c r="C18" s="273"/>
      <c r="D18" s="273"/>
      <c r="E18" s="228" t="s">
        <v>174</v>
      </c>
      <c r="F18" s="234" t="s">
        <v>192</v>
      </c>
    </row>
    <row r="19" spans="1:6" ht="87" customHeight="1" thickBot="1" x14ac:dyDescent="0.3">
      <c r="A19" s="180" t="s">
        <v>26</v>
      </c>
      <c r="B19" s="230" t="s">
        <v>27</v>
      </c>
      <c r="C19" s="32"/>
      <c r="D19" s="282" t="s">
        <v>352</v>
      </c>
      <c r="E19" s="231" t="s">
        <v>193</v>
      </c>
      <c r="F19" s="232" t="s">
        <v>194</v>
      </c>
    </row>
    <row r="20" spans="1:6" ht="100.5" customHeight="1" thickBot="1" x14ac:dyDescent="0.3">
      <c r="A20" s="180" t="s">
        <v>28</v>
      </c>
      <c r="B20" s="230" t="s">
        <v>29</v>
      </c>
      <c r="C20" s="32"/>
      <c r="D20" s="255"/>
      <c r="E20" s="231" t="s">
        <v>195</v>
      </c>
      <c r="F20" s="232" t="s">
        <v>196</v>
      </c>
    </row>
    <row r="21" spans="1:6" ht="88.5" customHeight="1" thickBot="1" x14ac:dyDescent="0.3">
      <c r="A21" s="180" t="s">
        <v>30</v>
      </c>
      <c r="B21" s="230" t="s">
        <v>197</v>
      </c>
      <c r="C21" s="32"/>
      <c r="D21" s="256"/>
      <c r="E21" s="231" t="s">
        <v>198</v>
      </c>
      <c r="F21" s="232" t="s">
        <v>199</v>
      </c>
    </row>
    <row r="22" spans="1:6" ht="90.75" customHeight="1" thickBot="1" x14ac:dyDescent="0.3">
      <c r="A22" s="182" t="s">
        <v>32</v>
      </c>
      <c r="B22" s="303" t="s">
        <v>33</v>
      </c>
      <c r="C22" s="273"/>
      <c r="D22" s="257" t="s">
        <v>353</v>
      </c>
      <c r="E22" s="228" t="s">
        <v>174</v>
      </c>
      <c r="F22" s="234" t="s">
        <v>200</v>
      </c>
    </row>
    <row r="23" spans="1:6" ht="101.25" customHeight="1" thickBot="1" x14ac:dyDescent="0.3">
      <c r="A23" s="180" t="s">
        <v>34</v>
      </c>
      <c r="B23" s="230" t="s">
        <v>35</v>
      </c>
      <c r="C23" s="32"/>
      <c r="D23" s="255"/>
      <c r="E23" s="231" t="s">
        <v>201</v>
      </c>
      <c r="F23" s="232" t="s">
        <v>202</v>
      </c>
    </row>
    <row r="24" spans="1:6" ht="30.75" customHeight="1" thickBot="1" x14ac:dyDescent="0.3">
      <c r="A24" s="608" t="s">
        <v>203</v>
      </c>
      <c r="B24" s="609"/>
      <c r="C24" s="609"/>
      <c r="D24" s="609"/>
      <c r="E24" s="610"/>
      <c r="F24" s="611"/>
    </row>
    <row r="25" spans="1:6" ht="141" customHeight="1" thickBot="1" x14ac:dyDescent="0.3">
      <c r="A25" s="180" t="s">
        <v>36</v>
      </c>
      <c r="B25" s="230" t="s">
        <v>37</v>
      </c>
      <c r="C25" s="267"/>
      <c r="D25" s="258"/>
      <c r="E25" s="231" t="s">
        <v>204</v>
      </c>
      <c r="F25" s="238" t="s">
        <v>205</v>
      </c>
    </row>
    <row r="26" spans="1:6" ht="86.25" customHeight="1" thickBot="1" x14ac:dyDescent="0.3">
      <c r="A26" s="182" t="s">
        <v>38</v>
      </c>
      <c r="B26" s="303" t="s">
        <v>39</v>
      </c>
      <c r="C26" s="274"/>
      <c r="D26" s="274"/>
      <c r="E26" s="228" t="s">
        <v>174</v>
      </c>
      <c r="F26" s="191" t="s">
        <v>206</v>
      </c>
    </row>
    <row r="27" spans="1:6" ht="99.75" customHeight="1" thickBot="1" x14ac:dyDescent="0.3">
      <c r="A27" s="180" t="s">
        <v>40</v>
      </c>
      <c r="B27" s="230" t="s">
        <v>41</v>
      </c>
      <c r="C27" s="268"/>
      <c r="D27" s="259"/>
      <c r="E27" s="239" t="s">
        <v>207</v>
      </c>
      <c r="F27" s="192" t="s">
        <v>208</v>
      </c>
    </row>
    <row r="28" spans="1:6" ht="99.75" customHeight="1" thickBot="1" x14ac:dyDescent="0.3">
      <c r="A28" s="180" t="s">
        <v>42</v>
      </c>
      <c r="B28" s="230" t="s">
        <v>209</v>
      </c>
      <c r="C28" s="32"/>
      <c r="D28" s="282" t="s">
        <v>354</v>
      </c>
      <c r="E28" s="231" t="s">
        <v>210</v>
      </c>
      <c r="F28" s="192" t="s">
        <v>211</v>
      </c>
    </row>
    <row r="29" spans="1:6" ht="92.25" customHeight="1" thickBot="1" x14ac:dyDescent="0.3">
      <c r="A29" s="182" t="s">
        <v>44</v>
      </c>
      <c r="B29" s="303" t="s">
        <v>45</v>
      </c>
      <c r="C29" s="275"/>
      <c r="D29" s="275"/>
      <c r="E29" s="228" t="s">
        <v>174</v>
      </c>
      <c r="F29" s="191" t="s">
        <v>212</v>
      </c>
    </row>
    <row r="30" spans="1:6" ht="45" customHeight="1" thickBot="1" x14ac:dyDescent="0.3">
      <c r="A30" s="608" t="s">
        <v>203</v>
      </c>
      <c r="B30" s="609"/>
      <c r="C30" s="609"/>
      <c r="D30" s="609"/>
      <c r="E30" s="610"/>
      <c r="F30" s="611"/>
    </row>
    <row r="31" spans="1:6" ht="119.25" customHeight="1" thickBot="1" x14ac:dyDescent="0.3">
      <c r="A31" s="180" t="s">
        <v>46</v>
      </c>
      <c r="B31" s="230" t="s">
        <v>213</v>
      </c>
      <c r="C31" s="267"/>
      <c r="D31" s="258"/>
      <c r="E31" s="231" t="s">
        <v>214</v>
      </c>
      <c r="F31" s="238" t="s">
        <v>215</v>
      </c>
    </row>
    <row r="32" spans="1:6" ht="92.25" customHeight="1" thickBot="1" x14ac:dyDescent="0.3">
      <c r="A32" s="180" t="s">
        <v>48</v>
      </c>
      <c r="B32" s="230" t="s">
        <v>49</v>
      </c>
      <c r="C32" s="30"/>
      <c r="D32" s="255" t="s">
        <v>355</v>
      </c>
      <c r="E32" s="231" t="s">
        <v>216</v>
      </c>
      <c r="F32" s="240" t="s">
        <v>217</v>
      </c>
    </row>
    <row r="33" spans="1:6" ht="27.75" customHeight="1" thickBot="1" x14ac:dyDescent="0.3">
      <c r="A33" s="638" t="s">
        <v>218</v>
      </c>
      <c r="B33" s="610"/>
      <c r="C33" s="610"/>
      <c r="D33" s="610"/>
      <c r="E33" s="610"/>
      <c r="F33" s="639"/>
    </row>
    <row r="34" spans="1:6" ht="66.75" customHeight="1" thickBot="1" x14ac:dyDescent="0.3">
      <c r="A34" s="179" t="s">
        <v>51</v>
      </c>
      <c r="B34" s="304" t="s">
        <v>52</v>
      </c>
      <c r="C34" s="274"/>
      <c r="D34" s="284" t="s">
        <v>356</v>
      </c>
      <c r="E34" s="228" t="s">
        <v>174</v>
      </c>
      <c r="F34" s="229" t="s">
        <v>219</v>
      </c>
    </row>
    <row r="35" spans="1:6" ht="91.5" customHeight="1" thickBot="1" x14ac:dyDescent="0.3">
      <c r="A35" s="183" t="s">
        <v>53</v>
      </c>
      <c r="B35" s="230" t="s">
        <v>54</v>
      </c>
      <c r="C35" s="262"/>
      <c r="D35" s="285" t="s">
        <v>357</v>
      </c>
      <c r="E35" s="231" t="s">
        <v>220</v>
      </c>
      <c r="F35" s="192" t="s">
        <v>221</v>
      </c>
    </row>
    <row r="36" spans="1:6" ht="138.75" customHeight="1" thickBot="1" x14ac:dyDescent="0.3">
      <c r="A36" s="183" t="s">
        <v>55</v>
      </c>
      <c r="B36" s="230" t="s">
        <v>222</v>
      </c>
      <c r="C36" s="262"/>
      <c r="D36" s="260"/>
      <c r="E36" s="231" t="s">
        <v>223</v>
      </c>
      <c r="F36" s="192" t="s">
        <v>224</v>
      </c>
    </row>
    <row r="37" spans="1:6" ht="38.25" customHeight="1" thickBot="1" x14ac:dyDescent="0.3">
      <c r="A37" s="608" t="s">
        <v>225</v>
      </c>
      <c r="B37" s="609"/>
      <c r="C37" s="609"/>
      <c r="D37" s="609"/>
      <c r="E37" s="610"/>
      <c r="F37" s="611"/>
    </row>
    <row r="38" spans="1:6" ht="89.25" customHeight="1" thickBot="1" x14ac:dyDescent="0.3">
      <c r="A38" s="179" t="s">
        <v>57</v>
      </c>
      <c r="B38" s="303" t="s">
        <v>58</v>
      </c>
      <c r="C38" s="275"/>
      <c r="D38" s="275"/>
      <c r="E38" s="228" t="s">
        <v>174</v>
      </c>
      <c r="F38" s="229" t="s">
        <v>226</v>
      </c>
    </row>
    <row r="39" spans="1:6" ht="117.75" customHeight="1" thickBot="1" x14ac:dyDescent="0.3">
      <c r="A39" s="184" t="s">
        <v>59</v>
      </c>
      <c r="B39" s="230" t="s">
        <v>60</v>
      </c>
      <c r="C39" s="269"/>
      <c r="D39" s="255"/>
      <c r="E39" s="231" t="s">
        <v>227</v>
      </c>
      <c r="F39" s="192" t="s">
        <v>228</v>
      </c>
    </row>
    <row r="40" spans="1:6" ht="86.25" customHeight="1" thickBot="1" x14ac:dyDescent="0.3">
      <c r="A40" s="185" t="s">
        <v>61</v>
      </c>
      <c r="B40" s="303" t="s">
        <v>62</v>
      </c>
      <c r="C40" s="276"/>
      <c r="D40" s="280"/>
      <c r="E40" s="228" t="s">
        <v>174</v>
      </c>
      <c r="F40" s="191" t="s">
        <v>229</v>
      </c>
    </row>
    <row r="41" spans="1:6" ht="149.25" customHeight="1" thickBot="1" x14ac:dyDescent="0.3">
      <c r="A41" s="184" t="s">
        <v>63</v>
      </c>
      <c r="B41" s="230" t="s">
        <v>230</v>
      </c>
      <c r="C41" s="269"/>
      <c r="D41" s="255" t="s">
        <v>358</v>
      </c>
      <c r="E41" s="231" t="s">
        <v>231</v>
      </c>
      <c r="F41" s="192" t="s">
        <v>232</v>
      </c>
    </row>
    <row r="42" spans="1:6" ht="102" customHeight="1" thickBot="1" x14ac:dyDescent="0.3">
      <c r="A42" s="184" t="s">
        <v>65</v>
      </c>
      <c r="B42" s="230" t="s">
        <v>66</v>
      </c>
      <c r="C42" s="30"/>
      <c r="D42" s="255"/>
      <c r="E42" s="231" t="s">
        <v>233</v>
      </c>
      <c r="F42" s="240" t="s">
        <v>234</v>
      </c>
    </row>
    <row r="43" spans="1:6" ht="6.75" customHeight="1" x14ac:dyDescent="0.25">
      <c r="A43" s="206"/>
      <c r="B43" s="202"/>
      <c r="C43" s="261"/>
      <c r="D43" s="261"/>
      <c r="E43" s="195"/>
      <c r="F43" s="196"/>
    </row>
    <row r="44" spans="1:6" ht="34.5" customHeight="1" thickBot="1" x14ac:dyDescent="0.3">
      <c r="A44" s="609" t="s">
        <v>235</v>
      </c>
      <c r="B44" s="609"/>
      <c r="C44" s="609"/>
      <c r="D44" s="609"/>
      <c r="E44" s="609"/>
      <c r="F44" s="640"/>
    </row>
    <row r="45" spans="1:6" ht="77.25" customHeight="1" thickBot="1" x14ac:dyDescent="0.3">
      <c r="A45" s="179">
        <v>4.0999999999999996</v>
      </c>
      <c r="B45" s="303" t="s">
        <v>236</v>
      </c>
      <c r="C45" s="273"/>
      <c r="D45" s="273"/>
      <c r="E45" s="228" t="s">
        <v>174</v>
      </c>
      <c r="F45" s="234" t="s">
        <v>237</v>
      </c>
    </row>
    <row r="46" spans="1:6" ht="121.5" customHeight="1" thickBot="1" x14ac:dyDescent="0.3">
      <c r="A46" s="180" t="s">
        <v>69</v>
      </c>
      <c r="B46" s="230" t="s">
        <v>70</v>
      </c>
      <c r="C46" s="32" t="s">
        <v>345</v>
      </c>
      <c r="D46" s="281" t="s">
        <v>359</v>
      </c>
      <c r="E46" s="231" t="s">
        <v>238</v>
      </c>
      <c r="F46" s="232" t="s">
        <v>239</v>
      </c>
    </row>
    <row r="47" spans="1:6" ht="123" customHeight="1" thickBot="1" x14ac:dyDescent="0.3">
      <c r="A47" s="180" t="s">
        <v>71</v>
      </c>
      <c r="B47" s="230" t="s">
        <v>240</v>
      </c>
      <c r="C47" s="32" t="s">
        <v>346</v>
      </c>
      <c r="D47" s="281" t="s">
        <v>360</v>
      </c>
      <c r="E47" s="231" t="s">
        <v>241</v>
      </c>
      <c r="F47" s="232" t="s">
        <v>242</v>
      </c>
    </row>
    <row r="48" spans="1:6" ht="282.75" customHeight="1" thickBot="1" x14ac:dyDescent="0.3">
      <c r="A48" s="180" t="s">
        <v>73</v>
      </c>
      <c r="B48" s="230" t="s">
        <v>243</v>
      </c>
      <c r="C48" s="32" t="s">
        <v>589</v>
      </c>
      <c r="D48" s="281" t="s">
        <v>387</v>
      </c>
      <c r="E48" s="231" t="s">
        <v>244</v>
      </c>
      <c r="F48" s="232" t="s">
        <v>245</v>
      </c>
    </row>
    <row r="49" spans="1:6" ht="57.75" customHeight="1" x14ac:dyDescent="0.25">
      <c r="A49" s="180"/>
      <c r="B49" s="230"/>
      <c r="C49" s="262"/>
      <c r="D49" s="262"/>
      <c r="E49" s="241"/>
      <c r="F49" s="237"/>
    </row>
    <row r="50" spans="1:6" ht="39" customHeight="1" thickBot="1" x14ac:dyDescent="0.3">
      <c r="A50" s="630" t="s">
        <v>246</v>
      </c>
      <c r="B50" s="630"/>
      <c r="C50" s="630"/>
      <c r="D50" s="630"/>
      <c r="E50" s="641"/>
      <c r="F50" s="630"/>
    </row>
    <row r="51" spans="1:6" ht="149.25" customHeight="1" thickBot="1" x14ac:dyDescent="0.3">
      <c r="A51" s="180" t="s">
        <v>75</v>
      </c>
      <c r="B51" s="230" t="s">
        <v>247</v>
      </c>
      <c r="C51" s="32"/>
      <c r="D51" s="281" t="s">
        <v>361</v>
      </c>
      <c r="E51" s="231" t="s">
        <v>248</v>
      </c>
      <c r="F51" s="232" t="s">
        <v>249</v>
      </c>
    </row>
    <row r="52" spans="1:6" ht="87" customHeight="1" thickBot="1" x14ac:dyDescent="0.3">
      <c r="A52" s="180" t="s">
        <v>77</v>
      </c>
      <c r="B52" s="230" t="s">
        <v>250</v>
      </c>
      <c r="C52" s="32"/>
      <c r="D52" s="281"/>
      <c r="E52" s="231" t="s">
        <v>251</v>
      </c>
      <c r="F52" s="232" t="s">
        <v>252</v>
      </c>
    </row>
    <row r="53" spans="1:6" ht="129" customHeight="1" thickBot="1" x14ac:dyDescent="0.3">
      <c r="A53" s="180" t="s">
        <v>79</v>
      </c>
      <c r="B53" s="233" t="s">
        <v>253</v>
      </c>
      <c r="C53" s="266"/>
      <c r="D53" s="281" t="s">
        <v>362</v>
      </c>
      <c r="E53" s="239" t="s">
        <v>254</v>
      </c>
      <c r="F53" s="232" t="s">
        <v>255</v>
      </c>
    </row>
    <row r="54" spans="1:6" ht="110.25" customHeight="1" thickBot="1" x14ac:dyDescent="0.3">
      <c r="A54" s="179">
        <v>4.2</v>
      </c>
      <c r="B54" s="303" t="s">
        <v>81</v>
      </c>
      <c r="C54" s="273"/>
      <c r="D54" s="286" t="s">
        <v>363</v>
      </c>
      <c r="E54" s="228" t="s">
        <v>174</v>
      </c>
      <c r="F54" s="234" t="s">
        <v>256</v>
      </c>
    </row>
    <row r="55" spans="1:6" ht="128.25" customHeight="1" thickBot="1" x14ac:dyDescent="0.3">
      <c r="A55" s="180" t="s">
        <v>82</v>
      </c>
      <c r="B55" s="230" t="s">
        <v>257</v>
      </c>
      <c r="C55" s="32" t="s">
        <v>347</v>
      </c>
      <c r="D55" s="287" t="s">
        <v>348</v>
      </c>
      <c r="E55" s="231" t="s">
        <v>258</v>
      </c>
      <c r="F55" s="242" t="s">
        <v>259</v>
      </c>
    </row>
    <row r="56" spans="1:6" ht="12.75" customHeight="1" x14ac:dyDescent="0.25">
      <c r="A56" s="201"/>
      <c r="B56" s="202"/>
      <c r="C56" s="261"/>
      <c r="D56" s="261"/>
      <c r="E56" s="195"/>
      <c r="F56" s="197"/>
    </row>
    <row r="57" spans="1:6" ht="35.25" customHeight="1" thickBot="1" x14ac:dyDescent="0.3">
      <c r="A57" s="608" t="s">
        <v>246</v>
      </c>
      <c r="B57" s="609"/>
      <c r="C57" s="609"/>
      <c r="D57" s="609"/>
      <c r="E57" s="609"/>
      <c r="F57" s="611"/>
    </row>
    <row r="58" spans="1:6" ht="126.75" customHeight="1" thickBot="1" x14ac:dyDescent="0.3">
      <c r="A58" s="180" t="s">
        <v>84</v>
      </c>
      <c r="B58" s="230" t="s">
        <v>85</v>
      </c>
      <c r="C58" s="30" t="s">
        <v>347</v>
      </c>
      <c r="D58" s="282" t="s">
        <v>372</v>
      </c>
      <c r="E58" s="231" t="s">
        <v>260</v>
      </c>
      <c r="F58" s="238" t="s">
        <v>261</v>
      </c>
    </row>
    <row r="59" spans="1:6" ht="120" customHeight="1" thickBot="1" x14ac:dyDescent="0.3">
      <c r="A59" s="180" t="s">
        <v>86</v>
      </c>
      <c r="B59" s="230" t="s">
        <v>87</v>
      </c>
      <c r="C59" s="30" t="s">
        <v>347</v>
      </c>
      <c r="D59" s="283" t="s">
        <v>349</v>
      </c>
      <c r="E59" s="231" t="s">
        <v>262</v>
      </c>
      <c r="F59" s="192" t="s">
        <v>263</v>
      </c>
    </row>
    <row r="60" spans="1:6" ht="117" customHeight="1" thickBot="1" x14ac:dyDescent="0.3">
      <c r="A60" s="180" t="s">
        <v>88</v>
      </c>
      <c r="B60" s="230" t="s">
        <v>89</v>
      </c>
      <c r="C60" s="30" t="s">
        <v>347</v>
      </c>
      <c r="D60" s="283" t="s">
        <v>349</v>
      </c>
      <c r="E60" s="231" t="s">
        <v>264</v>
      </c>
      <c r="F60" s="192" t="s">
        <v>265</v>
      </c>
    </row>
    <row r="61" spans="1:6" ht="134.25" customHeight="1" thickBot="1" x14ac:dyDescent="0.3">
      <c r="A61" s="180" t="s">
        <v>90</v>
      </c>
      <c r="B61" s="230" t="s">
        <v>91</v>
      </c>
      <c r="C61" s="30"/>
      <c r="D61" s="282" t="s">
        <v>364</v>
      </c>
      <c r="E61" s="239" t="s">
        <v>266</v>
      </c>
      <c r="F61" s="240" t="s">
        <v>267</v>
      </c>
    </row>
    <row r="62" spans="1:6" ht="12.75" customHeight="1" x14ac:dyDescent="0.25">
      <c r="A62" s="201"/>
      <c r="B62" s="202"/>
      <c r="C62" s="261"/>
      <c r="D62" s="261"/>
      <c r="E62" s="198"/>
      <c r="F62" s="196"/>
    </row>
    <row r="63" spans="1:6" ht="33.75" customHeight="1" thickBot="1" x14ac:dyDescent="0.3">
      <c r="A63" s="608" t="s">
        <v>246</v>
      </c>
      <c r="B63" s="609"/>
      <c r="C63" s="609"/>
      <c r="D63" s="609"/>
      <c r="E63" s="609"/>
      <c r="F63" s="611"/>
    </row>
    <row r="64" spans="1:6" ht="86.25" customHeight="1" thickBot="1" x14ac:dyDescent="0.3">
      <c r="A64" s="179">
        <v>4.3</v>
      </c>
      <c r="B64" s="303" t="s">
        <v>92</v>
      </c>
      <c r="C64" s="276"/>
      <c r="D64" s="257" t="s">
        <v>365</v>
      </c>
      <c r="E64" s="228" t="s">
        <v>174</v>
      </c>
      <c r="F64" s="229" t="s">
        <v>268</v>
      </c>
    </row>
    <row r="65" spans="1:6" ht="123.75" customHeight="1" thickBot="1" x14ac:dyDescent="0.3">
      <c r="A65" s="180" t="s">
        <v>93</v>
      </c>
      <c r="B65" s="230" t="s">
        <v>94</v>
      </c>
      <c r="C65" s="30"/>
      <c r="D65" s="282" t="s">
        <v>366</v>
      </c>
      <c r="E65" s="231" t="s">
        <v>269</v>
      </c>
      <c r="F65" s="243" t="s">
        <v>270</v>
      </c>
    </row>
    <row r="66" spans="1:6" ht="181.5" customHeight="1" thickBot="1" x14ac:dyDescent="0.3">
      <c r="A66" s="180" t="s">
        <v>95</v>
      </c>
      <c r="B66" s="230" t="s">
        <v>271</v>
      </c>
      <c r="C66" s="270"/>
      <c r="D66" s="282" t="s">
        <v>367</v>
      </c>
      <c r="E66" s="231" t="s">
        <v>272</v>
      </c>
      <c r="F66" s="244" t="s">
        <v>273</v>
      </c>
    </row>
    <row r="67" spans="1:6" ht="18" customHeight="1" x14ac:dyDescent="0.25">
      <c r="A67" s="201"/>
      <c r="B67" s="202"/>
      <c r="C67" s="261"/>
      <c r="D67" s="261"/>
      <c r="E67" s="195"/>
      <c r="F67" s="197"/>
    </row>
    <row r="68" spans="1:6" ht="35.25" customHeight="1" x14ac:dyDescent="0.25">
      <c r="A68" s="635" t="s">
        <v>274</v>
      </c>
      <c r="B68" s="636"/>
      <c r="C68" s="636"/>
      <c r="D68" s="636"/>
      <c r="E68" s="636"/>
      <c r="F68" s="637"/>
    </row>
    <row r="69" spans="1:6" ht="19.5" customHeight="1" thickBot="1" x14ac:dyDescent="0.3">
      <c r="A69" s="186" t="s">
        <v>275</v>
      </c>
      <c r="B69" s="193" t="s">
        <v>276</v>
      </c>
      <c r="C69" s="277"/>
      <c r="D69" s="277"/>
      <c r="E69" s="190"/>
      <c r="F69" s="194"/>
    </row>
    <row r="70" spans="1:6" ht="76.5" customHeight="1" thickBot="1" x14ac:dyDescent="0.3">
      <c r="A70" s="179" t="s">
        <v>98</v>
      </c>
      <c r="B70" s="303" t="s">
        <v>99</v>
      </c>
      <c r="C70" s="278"/>
      <c r="D70" s="280"/>
      <c r="E70" s="228" t="s">
        <v>174</v>
      </c>
      <c r="F70" s="245" t="s">
        <v>277</v>
      </c>
    </row>
    <row r="71" spans="1:6" ht="78" customHeight="1" thickBot="1" x14ac:dyDescent="0.3">
      <c r="A71" s="187" t="s">
        <v>100</v>
      </c>
      <c r="B71" s="230" t="s">
        <v>278</v>
      </c>
      <c r="C71" s="30"/>
      <c r="D71" s="282"/>
      <c r="E71" s="246" t="s">
        <v>429</v>
      </c>
      <c r="F71" s="247" t="s">
        <v>279</v>
      </c>
    </row>
    <row r="72" spans="1:6" ht="179.25" customHeight="1" thickBot="1" x14ac:dyDescent="0.3">
      <c r="A72" s="187" t="s">
        <v>102</v>
      </c>
      <c r="B72" s="230" t="s">
        <v>280</v>
      </c>
      <c r="C72" s="30" t="s">
        <v>588</v>
      </c>
      <c r="D72" s="282" t="s">
        <v>368</v>
      </c>
      <c r="E72" s="246" t="s">
        <v>281</v>
      </c>
      <c r="F72" s="247" t="s">
        <v>282</v>
      </c>
    </row>
    <row r="73" spans="1:6" ht="77.25" customHeight="1" thickBot="1" x14ac:dyDescent="0.3">
      <c r="A73" s="185" t="s">
        <v>104</v>
      </c>
      <c r="B73" s="303" t="s">
        <v>105</v>
      </c>
      <c r="C73" s="276"/>
      <c r="D73" s="257"/>
      <c r="E73" s="228" t="s">
        <v>174</v>
      </c>
      <c r="F73" s="248" t="s">
        <v>283</v>
      </c>
    </row>
    <row r="74" spans="1:6" ht="76.5" customHeight="1" thickBot="1" x14ac:dyDescent="0.3">
      <c r="A74" s="187" t="s">
        <v>106</v>
      </c>
      <c r="B74" s="230" t="s">
        <v>284</v>
      </c>
      <c r="C74" s="269"/>
      <c r="D74" s="282"/>
      <c r="E74" s="246" t="s">
        <v>285</v>
      </c>
      <c r="F74" s="247" t="s">
        <v>286</v>
      </c>
    </row>
    <row r="75" spans="1:6" ht="75" customHeight="1" thickBot="1" x14ac:dyDescent="0.3">
      <c r="A75" s="187" t="s">
        <v>108</v>
      </c>
      <c r="B75" s="230" t="s">
        <v>287</v>
      </c>
      <c r="C75" s="269"/>
      <c r="D75" s="255"/>
      <c r="E75" s="246" t="s">
        <v>288</v>
      </c>
      <c r="F75" s="247" t="s">
        <v>289</v>
      </c>
    </row>
    <row r="76" spans="1:6" ht="79.5" customHeight="1" thickBot="1" x14ac:dyDescent="0.3">
      <c r="A76" s="185" t="s">
        <v>110</v>
      </c>
      <c r="B76" s="304" t="s">
        <v>111</v>
      </c>
      <c r="C76" s="274"/>
      <c r="D76" s="274"/>
      <c r="E76" s="228" t="s">
        <v>174</v>
      </c>
      <c r="F76" s="249" t="s">
        <v>290</v>
      </c>
    </row>
    <row r="77" spans="1:6" ht="40.5" customHeight="1" x14ac:dyDescent="0.25">
      <c r="A77" s="632" t="s">
        <v>291</v>
      </c>
      <c r="B77" s="633"/>
      <c r="C77" s="633"/>
      <c r="D77" s="633"/>
      <c r="E77" s="633"/>
      <c r="F77" s="634"/>
    </row>
    <row r="78" spans="1:6" ht="15.75" customHeight="1" thickBot="1" x14ac:dyDescent="0.3">
      <c r="A78" s="186" t="s">
        <v>275</v>
      </c>
      <c r="B78" s="193" t="s">
        <v>276</v>
      </c>
      <c r="C78" s="277"/>
      <c r="D78" s="277"/>
      <c r="E78" s="190"/>
      <c r="F78" s="194"/>
    </row>
    <row r="79" spans="1:6" ht="154.5" customHeight="1" thickBot="1" x14ac:dyDescent="0.3">
      <c r="A79" s="187" t="s">
        <v>112</v>
      </c>
      <c r="B79" s="188" t="s">
        <v>292</v>
      </c>
      <c r="C79" s="32" t="s">
        <v>375</v>
      </c>
      <c r="D79" s="283" t="s">
        <v>350</v>
      </c>
      <c r="E79" s="246" t="s">
        <v>293</v>
      </c>
      <c r="F79" s="250" t="s">
        <v>294</v>
      </c>
    </row>
    <row r="80" spans="1:6" ht="134.25" customHeight="1" thickBot="1" x14ac:dyDescent="0.3">
      <c r="A80" s="187" t="s">
        <v>114</v>
      </c>
      <c r="B80" s="230" t="s">
        <v>295</v>
      </c>
      <c r="C80" s="262"/>
      <c r="D80" s="288" t="s">
        <v>369</v>
      </c>
      <c r="E80" s="246" t="s">
        <v>296</v>
      </c>
      <c r="F80" s="247" t="s">
        <v>297</v>
      </c>
    </row>
    <row r="81" spans="1:6" ht="63.75" customHeight="1" thickBot="1" x14ac:dyDescent="0.3">
      <c r="A81" s="185" t="s">
        <v>116</v>
      </c>
      <c r="B81" s="303" t="s">
        <v>117</v>
      </c>
      <c r="C81" s="278"/>
      <c r="D81" s="278"/>
      <c r="E81" s="228" t="s">
        <v>174</v>
      </c>
      <c r="F81" s="248" t="s">
        <v>298</v>
      </c>
    </row>
    <row r="82" spans="1:6" ht="80.25" customHeight="1" thickBot="1" x14ac:dyDescent="0.3">
      <c r="A82" s="187" t="s">
        <v>118</v>
      </c>
      <c r="B82" s="230" t="s">
        <v>299</v>
      </c>
      <c r="C82" s="262"/>
      <c r="D82" s="288" t="s">
        <v>370</v>
      </c>
      <c r="E82" s="246" t="s">
        <v>300</v>
      </c>
      <c r="F82" s="247" t="s">
        <v>301</v>
      </c>
    </row>
    <row r="83" spans="1:6" ht="84.75" customHeight="1" thickBot="1" x14ac:dyDescent="0.3">
      <c r="A83" s="187" t="s">
        <v>120</v>
      </c>
      <c r="B83" s="230" t="s">
        <v>302</v>
      </c>
      <c r="C83" s="262"/>
      <c r="D83" s="263" t="s">
        <v>371</v>
      </c>
      <c r="E83" s="246" t="s">
        <v>303</v>
      </c>
      <c r="F83" s="247" t="s">
        <v>304</v>
      </c>
    </row>
    <row r="84" spans="1:6" ht="94.5" customHeight="1" thickBot="1" x14ac:dyDescent="0.3">
      <c r="A84" s="187" t="s">
        <v>122</v>
      </c>
      <c r="B84" s="188" t="s">
        <v>305</v>
      </c>
      <c r="C84" s="32"/>
      <c r="D84" s="281"/>
      <c r="E84" s="246" t="s">
        <v>306</v>
      </c>
      <c r="F84" s="251" t="s">
        <v>301</v>
      </c>
    </row>
    <row r="85" spans="1:6" ht="18" customHeight="1" x14ac:dyDescent="0.25">
      <c r="A85" s="203"/>
      <c r="B85" s="202"/>
      <c r="C85" s="261"/>
      <c r="D85" s="261"/>
      <c r="E85" s="200"/>
      <c r="F85" s="199"/>
    </row>
    <row r="86" spans="1:6" ht="35.25" customHeight="1" x14ac:dyDescent="0.25">
      <c r="A86" s="635" t="s">
        <v>291</v>
      </c>
      <c r="B86" s="636"/>
      <c r="C86" s="636"/>
      <c r="D86" s="636"/>
      <c r="E86" s="636"/>
      <c r="F86" s="637"/>
    </row>
    <row r="87" spans="1:6" ht="15" customHeight="1" thickBot="1" x14ac:dyDescent="0.3">
      <c r="A87" s="186" t="s">
        <v>275</v>
      </c>
      <c r="B87" s="189" t="s">
        <v>307</v>
      </c>
      <c r="C87" s="279"/>
      <c r="D87" s="279"/>
      <c r="E87" s="204"/>
      <c r="F87" s="205"/>
    </row>
    <row r="88" spans="1:6" ht="72" customHeight="1" thickBot="1" x14ac:dyDescent="0.3">
      <c r="A88" s="185" t="s">
        <v>124</v>
      </c>
      <c r="B88" s="303" t="s">
        <v>125</v>
      </c>
      <c r="C88" s="278"/>
      <c r="D88" s="276"/>
      <c r="E88" s="228" t="s">
        <v>174</v>
      </c>
      <c r="F88" s="245" t="s">
        <v>308</v>
      </c>
    </row>
    <row r="89" spans="1:6" ht="119.25" customHeight="1" thickBot="1" x14ac:dyDescent="0.3">
      <c r="A89" s="187" t="s">
        <v>126</v>
      </c>
      <c r="B89" s="188" t="s">
        <v>309</v>
      </c>
      <c r="C89" s="32"/>
      <c r="D89" s="264"/>
      <c r="E89" s="246" t="s">
        <v>310</v>
      </c>
      <c r="F89" s="251" t="s">
        <v>311</v>
      </c>
    </row>
    <row r="91" spans="1:6" x14ac:dyDescent="0.25">
      <c r="C91" s="271"/>
    </row>
    <row r="92" spans="1:6" x14ac:dyDescent="0.25">
      <c r="C92" s="271"/>
    </row>
    <row r="93" spans="1:6" x14ac:dyDescent="0.25">
      <c r="C93" s="271"/>
    </row>
  </sheetData>
  <sheetProtection password="BCAB" sheet="1" objects="1" scenarios="1"/>
  <mergeCells count="20">
    <mergeCell ref="A77:F77"/>
    <mergeCell ref="A86:F86"/>
    <mergeCell ref="A33:F33"/>
    <mergeCell ref="A37:F37"/>
    <mergeCell ref="A44:F44"/>
    <mergeCell ref="A50:F50"/>
    <mergeCell ref="A57:F57"/>
    <mergeCell ref="A63:F63"/>
    <mergeCell ref="A68:F68"/>
    <mergeCell ref="A1:F1"/>
    <mergeCell ref="A4:F4"/>
    <mergeCell ref="A10:F10"/>
    <mergeCell ref="A17:F17"/>
    <mergeCell ref="A24:F24"/>
    <mergeCell ref="A30:F30"/>
    <mergeCell ref="C2:D2"/>
    <mergeCell ref="A2:A3"/>
    <mergeCell ref="B2:B3"/>
    <mergeCell ref="E2:E3"/>
    <mergeCell ref="F2:F3"/>
  </mergeCells>
  <hyperlinks>
    <hyperlink ref="B5" location="Eligibilité!E23" display="Contribuer avec l'ensemble des parties prenantes (internes et externes) à la construction d'une société responsable conciliant les dimensions économique, sociétale et environnementale"/>
    <hyperlink ref="B8" location="Eligibilité!E26" display="Formaliser sa politique de Responsabilité Sociétale &amp; Développement Durable (DD&amp;RS) et l'intégrer à toute l'activité de l'établissement"/>
    <hyperlink ref="B14" location="Eligibilité!E30" display="Déployer (ressources humaines, techniques et financières...) et piloter la DD&amp;RS au sein de l'Etablissement (structures, collaborateurs, tableaux de bord, …) "/>
    <hyperlink ref="B18" location="Eligibilité!E34" display="Intégrer les problématiques de DD&amp;RS dans les programmes et enseignements / Créer des pôles de formations spécialisées"/>
    <hyperlink ref="B22" location="Eligibilité!E38" display="Favoriser et accompagner le développement des compétences en DD&amp;RS des étudiants"/>
    <hyperlink ref="B26" location="Eligibilité!E41" display="Favoriser et accompagner le développement des compétences en DD&amp;RS des personnels des établissements (enseignants, chercheurs, administratifs) "/>
    <hyperlink ref="B29" location="Eligibilité!E44" display="Favoriser le développement d'une société de la connaissance respectueuse des principes du DD&amp;RS"/>
    <hyperlink ref="B34" location="Eligibilité!E48" display="Eligibilité!E48"/>
    <hyperlink ref="B38" location="Eligibilité!E51" display="Mettre la recherche DD&amp;RS, sa démarche et ses outils au service des programmes de formations initiales et continues et de la pédagogie"/>
    <hyperlink ref="B40" location="Eligibilité!E53" display="Valoriser, transférer les résultats des travaux de recherche DD&amp;RS auprès des parties prenantes tant  au niveau national qu'international   "/>
    <hyperlink ref="B45" location="Eligibilité!E57" display="Eligibilité!E57"/>
    <hyperlink ref="B54" location="Eligibilité!E64" display="Développer une politique de prévention et de réduction des atteintes à l'environnement (dont les pollutions)"/>
    <hyperlink ref="B64" location="Eligibilité!E70" display="Développer une politique en faveur de la biodiversité"/>
    <hyperlink ref="B70" location="Eligibilité!E74" display="Favoriser une politique humaine et sociale de parité et de diversité au sein des personnels"/>
    <hyperlink ref="B73" location="Eligibilité!E77" display="Valoriser et développer les compétences et la mobilité interne"/>
    <hyperlink ref="B76" location="Eligibilité!E80" display="Développer une politique de la qualité de vie dans l'établissement (personnels et étudiants)"/>
    <hyperlink ref="B81" location="Eligibilité!E83" display="Favoriser une politique d'égalité des chances pour les étudiants"/>
    <hyperlink ref="B88" location="Eligibilité!E87" display="Engager l'établissement dans le développement DD&amp;RS sur ses  territoires"/>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9" tint="-0.249977111117893"/>
  </sheetPr>
  <dimension ref="A1:V77"/>
  <sheetViews>
    <sheetView zoomScale="60" zoomScaleNormal="60" workbookViewId="0">
      <pane xSplit="6" ySplit="9" topLeftCell="I10" activePane="bottomRight" state="frozen"/>
      <selection pane="topRight" activeCell="D1" sqref="D1"/>
      <selection pane="bottomLeft"/>
      <selection pane="bottomRight" activeCell="I8" sqref="I8:I9"/>
    </sheetView>
  </sheetViews>
  <sheetFormatPr baseColWidth="10" defaultRowHeight="15" x14ac:dyDescent="0.25"/>
  <cols>
    <col min="1" max="1" width="2.42578125" bestFit="1" customWidth="1"/>
    <col min="2" max="2" width="6.28515625" customWidth="1"/>
    <col min="3" max="3" width="5.28515625" customWidth="1"/>
    <col min="4" max="4" width="5.140625" customWidth="1"/>
    <col min="5" max="5" width="51.85546875" customWidth="1"/>
    <col min="6" max="6" width="7.5703125" customWidth="1"/>
    <col min="7" max="7" width="43.5703125" customWidth="1"/>
    <col min="8" max="8" width="47.85546875" customWidth="1"/>
    <col min="9" max="9" width="63" style="265" customWidth="1"/>
    <col min="10" max="10" width="49.5703125" style="265" customWidth="1"/>
    <col min="11" max="11" width="45.42578125" customWidth="1"/>
    <col min="12" max="12" width="38" customWidth="1"/>
    <col min="13" max="13" width="49.42578125" style="398" customWidth="1"/>
    <col min="14" max="14" width="52" style="398" customWidth="1"/>
    <col min="15" max="15" width="24.42578125" customWidth="1"/>
    <col min="16" max="16" width="21.5703125" customWidth="1"/>
    <col min="18" max="19" width="0" hidden="1" customWidth="1"/>
    <col min="20" max="20" width="20.140625" hidden="1" customWidth="1"/>
    <col min="21" max="22" width="44.7109375" hidden="1" customWidth="1"/>
    <col min="23" max="23" width="0" hidden="1" customWidth="1"/>
  </cols>
  <sheetData>
    <row r="1" spans="1:21" ht="37.5" customHeight="1" x14ac:dyDescent="0.25">
      <c r="A1" s="642" t="s">
        <v>592</v>
      </c>
      <c r="B1" s="642"/>
      <c r="C1" s="642"/>
      <c r="D1" s="642"/>
      <c r="E1" s="642"/>
      <c r="F1" s="642"/>
      <c r="G1" s="642"/>
      <c r="H1" s="642"/>
      <c r="I1" s="642"/>
      <c r="J1" s="642"/>
      <c r="K1" s="642"/>
      <c r="L1" s="642"/>
      <c r="M1" s="643"/>
      <c r="N1" s="643"/>
      <c r="U1" s="81" t="s">
        <v>515</v>
      </c>
    </row>
    <row r="2" spans="1:21" s="81" customFormat="1" x14ac:dyDescent="0.25">
      <c r="A2" s="310"/>
      <c r="B2" s="310"/>
      <c r="C2" s="386"/>
      <c r="D2" s="386"/>
      <c r="E2" s="386"/>
      <c r="F2" s="310"/>
      <c r="G2" s="390"/>
      <c r="H2" s="390"/>
      <c r="I2" s="310"/>
      <c r="J2" s="390"/>
      <c r="K2" s="310"/>
      <c r="L2" s="310"/>
      <c r="M2" s="398"/>
      <c r="N2" s="398"/>
      <c r="R2" t="s">
        <v>519</v>
      </c>
      <c r="S2" t="s">
        <v>522</v>
      </c>
      <c r="U2" t="s">
        <v>517</v>
      </c>
    </row>
    <row r="3" spans="1:21" ht="18.95" customHeight="1" x14ac:dyDescent="0.25">
      <c r="I3" s="311"/>
      <c r="J3" s="311"/>
      <c r="K3" s="310"/>
      <c r="L3" s="310"/>
      <c r="R3" t="s">
        <v>520</v>
      </c>
      <c r="S3" t="s">
        <v>523</v>
      </c>
      <c r="U3" t="s">
        <v>514</v>
      </c>
    </row>
    <row r="4" spans="1:21" ht="45.6" customHeight="1" x14ac:dyDescent="0.25">
      <c r="G4" s="650" t="s">
        <v>560</v>
      </c>
      <c r="H4" s="651"/>
      <c r="I4" s="520" t="s">
        <v>561</v>
      </c>
      <c r="J4" s="650" t="s">
        <v>560</v>
      </c>
      <c r="K4" s="651"/>
      <c r="L4" s="652" t="s">
        <v>561</v>
      </c>
      <c r="M4" s="577"/>
      <c r="N4" s="521" t="s">
        <v>560</v>
      </c>
      <c r="R4" t="s">
        <v>521</v>
      </c>
      <c r="S4" t="s">
        <v>524</v>
      </c>
      <c r="U4" t="s">
        <v>585</v>
      </c>
    </row>
    <row r="5" spans="1:21" x14ac:dyDescent="0.25">
      <c r="S5" t="s">
        <v>525</v>
      </c>
      <c r="U5" s="81" t="s">
        <v>516</v>
      </c>
    </row>
    <row r="6" spans="1:21" ht="15.75" thickBot="1" x14ac:dyDescent="0.3">
      <c r="E6" s="385"/>
      <c r="F6" s="84"/>
      <c r="G6" s="389"/>
      <c r="H6" s="389"/>
      <c r="L6" s="50"/>
      <c r="U6" t="s">
        <v>518</v>
      </c>
    </row>
    <row r="7" spans="1:21" ht="22.5" customHeight="1" thickTop="1" thickBot="1" x14ac:dyDescent="0.3">
      <c r="C7" s="50"/>
      <c r="D7" s="50"/>
      <c r="E7" s="77"/>
      <c r="F7" s="465"/>
      <c r="G7" s="645" t="s">
        <v>511</v>
      </c>
      <c r="H7" s="646"/>
      <c r="I7" s="644" t="s">
        <v>512</v>
      </c>
      <c r="J7" s="646"/>
      <c r="K7" s="646"/>
      <c r="L7" s="647" t="s">
        <v>513</v>
      </c>
      <c r="M7" s="648"/>
      <c r="N7" s="649"/>
      <c r="O7" s="644" t="s">
        <v>591</v>
      </c>
      <c r="P7" s="644"/>
      <c r="Q7" s="644"/>
      <c r="U7" t="s">
        <v>586</v>
      </c>
    </row>
    <row r="8" spans="1:21" ht="42.6" customHeight="1" thickTop="1" x14ac:dyDescent="0.25">
      <c r="C8" s="50"/>
      <c r="D8" s="50"/>
      <c r="E8" s="50"/>
      <c r="F8" s="50"/>
      <c r="G8" s="667" t="s">
        <v>526</v>
      </c>
      <c r="H8" s="669" t="s">
        <v>527</v>
      </c>
      <c r="I8" s="667" t="s">
        <v>584</v>
      </c>
      <c r="J8" s="671" t="s">
        <v>552</v>
      </c>
      <c r="K8" s="673" t="s">
        <v>528</v>
      </c>
      <c r="L8" s="667" t="s">
        <v>555</v>
      </c>
      <c r="M8" s="665" t="s">
        <v>553</v>
      </c>
      <c r="N8" s="666"/>
      <c r="O8" s="659" t="s">
        <v>590</v>
      </c>
      <c r="P8" s="660"/>
      <c r="Q8" s="661"/>
      <c r="R8" s="50"/>
    </row>
    <row r="9" spans="1:21" ht="161.25" customHeight="1" thickBot="1" x14ac:dyDescent="0.3">
      <c r="C9" s="426" t="s">
        <v>313</v>
      </c>
      <c r="D9" s="426" t="s">
        <v>314</v>
      </c>
      <c r="E9" s="427"/>
      <c r="F9" s="466" t="s">
        <v>510</v>
      </c>
      <c r="G9" s="668"/>
      <c r="H9" s="670"/>
      <c r="I9" s="668"/>
      <c r="J9" s="672"/>
      <c r="K9" s="674"/>
      <c r="L9" s="668"/>
      <c r="M9" s="540" t="s">
        <v>554</v>
      </c>
      <c r="N9" s="539" t="s">
        <v>567</v>
      </c>
      <c r="O9" s="662"/>
      <c r="P9" s="663"/>
      <c r="Q9" s="664"/>
      <c r="R9" s="50"/>
    </row>
    <row r="10" spans="1:21" ht="80.099999999999994" customHeight="1" thickTop="1" thickBot="1" x14ac:dyDescent="0.3">
      <c r="A10" s="60" t="s">
        <v>145</v>
      </c>
      <c r="B10" s="57">
        <v>1</v>
      </c>
      <c r="C10" s="436"/>
      <c r="D10" s="448"/>
      <c r="E10" s="449" t="s">
        <v>0</v>
      </c>
      <c r="F10" s="450">
        <f>Eligibilité!O22</f>
        <v>1</v>
      </c>
      <c r="G10" s="675"/>
      <c r="H10" s="676"/>
      <c r="I10" s="676"/>
      <c r="J10" s="676"/>
      <c r="K10" s="676"/>
      <c r="L10" s="676"/>
      <c r="M10" s="676"/>
      <c r="N10" s="677"/>
    </row>
    <row r="11" spans="1:21" ht="80.099999999999994" customHeight="1" thickTop="1" x14ac:dyDescent="0.25">
      <c r="A11" s="29" t="s">
        <v>1</v>
      </c>
      <c r="B11" s="3" t="s">
        <v>2</v>
      </c>
      <c r="C11" s="441" t="str">
        <f>IF('Réglementation,docs,indicateurs'!C5="","non","oui")</f>
        <v>non</v>
      </c>
      <c r="D11" s="300" t="str">
        <f>IF('Réglementation,docs,indicateurs'!D5="","non","oui")</f>
        <v>oui</v>
      </c>
      <c r="E11" s="453" t="s">
        <v>3</v>
      </c>
      <c r="F11" s="419">
        <f>Eligibilité!F23</f>
        <v>1</v>
      </c>
      <c r="G11" s="477" t="s">
        <v>525</v>
      </c>
      <c r="H11" s="480"/>
      <c r="I11" s="461" t="str">
        <f>CONCATENATE(IF(Eligibilité!X23&lt;&gt;"",CONCATENATE(Eligibilité!X$21,": ",Eligibilité!X23," // "),""),IF(Eligibilité!Z23&lt;&gt;"",CONCATENATE(Eligibilité!Z$21,": ",Eligibilité!Z23," // "),""),IF(Eligibilité!AB23&lt;&gt;"",CONCATENATE(Eligibilité!AB$21,": ",Eligibilité!AB23," // "),""),IF(Eligibilité!AD23&lt;&gt;"",CONCATENATE(Eligibilité!AD$21,": ",Eligibilité!AD23),""))</f>
        <v/>
      </c>
      <c r="J11" s="502" t="s">
        <v>519</v>
      </c>
      <c r="K11" s="503"/>
      <c r="L11" s="454" t="str">
        <f t="shared" ref="L11:L20" si="0">IF(AND(G11=$S$2,J11=$R$2),$U$1,IF(AND(G11=$S$2,J11=$R$3),$U$2,IF(AND(G11=$S$3,J11=$R$2),$U$4,IF(AND(G11=$S$3,J11=$R$3),$U$5,IF(AND(G11=$S$4,J11=$R$2),$U$6,IF(AND(G11=$S$4,J11=$R$3),$U$5,IF(AND(G11=$S$5,J11=$R$3),$U$7,$U$3)))))))</f>
        <v>Demander des éclaircissements le jour de l'entretien d'audit</v>
      </c>
      <c r="M11" s="435" t="str">
        <f>IF(AND(H11="",K11=""),"",CONCATENATE("Variable ",B11,": ",H11," // ",K11," //"))</f>
        <v/>
      </c>
      <c r="N11" s="516"/>
    </row>
    <row r="12" spans="1:21" ht="80.099999999999994" customHeight="1" x14ac:dyDescent="0.25">
      <c r="A12" s="1" t="s">
        <v>4</v>
      </c>
      <c r="B12" s="1" t="s">
        <v>5</v>
      </c>
      <c r="C12" s="442" t="str">
        <f>IF('Réglementation,docs,indicateurs'!C6="","non","oui")</f>
        <v>non</v>
      </c>
      <c r="D12" s="438" t="str">
        <f>IF('Réglementation,docs,indicateurs'!D6="","non","oui")</f>
        <v>non</v>
      </c>
      <c r="E12" s="439" t="s">
        <v>502</v>
      </c>
      <c r="F12" s="462">
        <f>Eligibilité!F24</f>
        <v>1</v>
      </c>
      <c r="G12" s="538" t="s">
        <v>525</v>
      </c>
      <c r="H12" s="481"/>
      <c r="I12" s="461" t="str">
        <f>CONCATENATE(IF(Eligibilité!X24&lt;&gt;"",CONCATENATE(Eligibilité!X$21,": ",Eligibilité!X24," // "),""),IF(Eligibilité!Z24&lt;&gt;"",CONCATENATE(Eligibilité!Z$21,": ",Eligibilité!Z24," // "),""),IF(Eligibilité!AB24&lt;&gt;"",CONCATENATE(Eligibilité!AB$21,": ",Eligibilité!AB24," // "),""),IF(Eligibilité!AD24&lt;&gt;"",CONCATENATE(Eligibilité!AD$21,": ",Eligibilité!AD24),""))</f>
        <v/>
      </c>
      <c r="J12" s="504" t="s">
        <v>519</v>
      </c>
      <c r="K12" s="505"/>
      <c r="L12" s="455" t="str">
        <f t="shared" si="0"/>
        <v>Demander des éclaircissements le jour de l'entretien d'audit</v>
      </c>
      <c r="M12" s="424" t="str">
        <f t="shared" ref="M12:M75" si="1">IF(AND(H12="",K12=""),"",CONCATENATE("Variable ",B12,": ",H12," // ",K12," //"))</f>
        <v/>
      </c>
      <c r="N12" s="517"/>
    </row>
    <row r="13" spans="1:21" ht="80.099999999999994" customHeight="1" x14ac:dyDescent="0.25">
      <c r="A13" s="1" t="s">
        <v>4</v>
      </c>
      <c r="B13" s="1" t="s">
        <v>7</v>
      </c>
      <c r="C13" s="442" t="str">
        <f>IF('Réglementation,docs,indicateurs'!C7="","non","oui")</f>
        <v>non</v>
      </c>
      <c r="D13" s="438" t="str">
        <f>IF('Réglementation,docs,indicateurs'!D7="","non","oui")</f>
        <v>non</v>
      </c>
      <c r="E13" s="4" t="s">
        <v>8</v>
      </c>
      <c r="F13" s="415">
        <f>Eligibilité!F25</f>
        <v>1</v>
      </c>
      <c r="G13" s="478" t="s">
        <v>525</v>
      </c>
      <c r="H13" s="482"/>
      <c r="I13" s="461" t="str">
        <f>CONCATENATE(IF(Eligibilité!X25&lt;&gt;"",CONCATENATE(Eligibilité!X$21,": ",Eligibilité!X25," // "),""),IF(Eligibilité!Z25&lt;&gt;"",CONCATENATE(Eligibilité!Z$21,": ",Eligibilité!Z25," // "),""),IF(Eligibilité!AB25&lt;&gt;"",CONCATENATE(Eligibilité!AB$21,": ",Eligibilité!AB25," // "),""),IF(Eligibilité!AD25&lt;&gt;"",CONCATENATE(Eligibilité!AD$21,": ",Eligibilité!AD25),""))</f>
        <v/>
      </c>
      <c r="J13" s="504" t="s">
        <v>519</v>
      </c>
      <c r="K13" s="544"/>
      <c r="L13" s="455" t="str">
        <f t="shared" si="0"/>
        <v>Demander des éclaircissements le jour de l'entretien d'audit</v>
      </c>
      <c r="M13" s="424" t="str">
        <f t="shared" si="1"/>
        <v/>
      </c>
      <c r="N13" s="517"/>
    </row>
    <row r="14" spans="1:21" ht="80.099999999999994" customHeight="1" x14ac:dyDescent="0.25">
      <c r="A14" s="3" t="s">
        <v>1</v>
      </c>
      <c r="B14" s="3" t="s">
        <v>9</v>
      </c>
      <c r="C14" s="443" t="str">
        <f>IF('Réglementation,docs,indicateurs'!C8="","non","oui")</f>
        <v>non</v>
      </c>
      <c r="D14" s="3" t="str">
        <f>IF('Réglementation,docs,indicateurs'!D8="","non","oui")</f>
        <v>non</v>
      </c>
      <c r="E14" s="453" t="s">
        <v>10</v>
      </c>
      <c r="F14" s="419">
        <f>Eligibilité!F26</f>
        <v>1</v>
      </c>
      <c r="G14" s="477" t="s">
        <v>525</v>
      </c>
      <c r="H14" s="483"/>
      <c r="I14" s="461" t="str">
        <f>CONCATENATE(IF(Eligibilité!X26&lt;&gt;"",CONCATENATE(Eligibilité!X$21,": ",Eligibilité!X26," // "),""),IF(Eligibilité!Z26&lt;&gt;"",CONCATENATE(Eligibilité!Z$21,": ",Eligibilité!Z26," // "),""),IF(Eligibilité!AB26&lt;&gt;"",CONCATENATE(Eligibilité!AB$21,": ",Eligibilité!AB26," // "),""),IF(Eligibilité!AD26&lt;&gt;"",CONCATENATE(Eligibilité!AD$21,": ",Eligibilité!AD26),""))</f>
        <v/>
      </c>
      <c r="J14" s="506" t="s">
        <v>519</v>
      </c>
      <c r="K14" s="507"/>
      <c r="L14" s="456" t="str">
        <f t="shared" si="0"/>
        <v>Demander des éclaircissements le jour de l'entretien d'audit</v>
      </c>
      <c r="M14" s="408" t="str">
        <f t="shared" si="1"/>
        <v/>
      </c>
      <c r="N14" s="507"/>
    </row>
    <row r="15" spans="1:21" ht="80.099999999999994" customHeight="1" x14ac:dyDescent="0.25">
      <c r="A15" s="1" t="s">
        <v>4</v>
      </c>
      <c r="B15" s="1" t="s">
        <v>11</v>
      </c>
      <c r="C15" s="442" t="str">
        <f>IF('Réglementation,docs,indicateurs'!C11="","non","oui")</f>
        <v>non</v>
      </c>
      <c r="D15" s="438" t="str">
        <f>IF('Réglementation,docs,indicateurs'!D11="","non","oui")</f>
        <v>oui</v>
      </c>
      <c r="E15" s="4" t="s">
        <v>12</v>
      </c>
      <c r="F15" s="415">
        <f>Eligibilité!F27</f>
        <v>1</v>
      </c>
      <c r="G15" s="478" t="s">
        <v>525</v>
      </c>
      <c r="H15" s="482"/>
      <c r="I15" s="461" t="str">
        <f>CONCATENATE(IF(Eligibilité!X27&lt;&gt;"",CONCATENATE(Eligibilité!X$21,": ",Eligibilité!X27," // "),""),IF(Eligibilité!Z27&lt;&gt;"",CONCATENATE(Eligibilité!Z$21,": ",Eligibilité!Z27," // "),""),IF(Eligibilité!AB27&lt;&gt;"",CONCATENATE(Eligibilité!AB$21,": ",Eligibilité!AB27," // "),""),IF(Eligibilité!AD27&lt;&gt;"",CONCATENATE(Eligibilité!AD$21,": ",Eligibilité!AD27),""))</f>
        <v/>
      </c>
      <c r="J15" s="504" t="s">
        <v>519</v>
      </c>
      <c r="K15" s="505"/>
      <c r="L15" s="455" t="str">
        <f t="shared" si="0"/>
        <v>Demander des éclaircissements le jour de l'entretien d'audit</v>
      </c>
      <c r="M15" s="424" t="str">
        <f t="shared" si="1"/>
        <v/>
      </c>
      <c r="N15" s="517"/>
    </row>
    <row r="16" spans="1:21" ht="80.099999999999994" customHeight="1" x14ac:dyDescent="0.25">
      <c r="A16" s="1" t="s">
        <v>4</v>
      </c>
      <c r="B16" s="1" t="s">
        <v>13</v>
      </c>
      <c r="C16" s="442" t="str">
        <f>IF('Réglementation,docs,indicateurs'!C12="","non","oui")</f>
        <v>non</v>
      </c>
      <c r="D16" s="438" t="str">
        <f>IF('Réglementation,docs,indicateurs'!D12="","non","oui")</f>
        <v>non</v>
      </c>
      <c r="E16" s="4" t="s">
        <v>14</v>
      </c>
      <c r="F16" s="415">
        <f>Eligibilité!F28</f>
        <v>1</v>
      </c>
      <c r="G16" s="478" t="s">
        <v>525</v>
      </c>
      <c r="H16" s="482"/>
      <c r="I16" s="461" t="str">
        <f>CONCATENATE(IF(Eligibilité!X28&lt;&gt;"",CONCATENATE(Eligibilité!X$21,": ",Eligibilité!X28," // "),""),IF(Eligibilité!Z28&lt;&gt;"",CONCATENATE(Eligibilité!Z$21,": ",Eligibilité!Z28," // "),""),IF(Eligibilité!AB28&lt;&gt;"",CONCATENATE(Eligibilité!AB$21,": ",Eligibilité!AB28," // "),""),IF(Eligibilité!AD28&lt;&gt;"",CONCATENATE(Eligibilité!AD$21,": ",Eligibilité!AD28),""))</f>
        <v/>
      </c>
      <c r="J16" s="504" t="s">
        <v>519</v>
      </c>
      <c r="K16" s="505"/>
      <c r="L16" s="455" t="str">
        <f t="shared" si="0"/>
        <v>Demander des éclaircissements le jour de l'entretien d'audit</v>
      </c>
      <c r="M16" s="424" t="str">
        <f t="shared" si="1"/>
        <v/>
      </c>
      <c r="N16" s="517"/>
    </row>
    <row r="17" spans="1:16" ht="80.099999999999994" customHeight="1" x14ac:dyDescent="0.25">
      <c r="A17" s="5" t="s">
        <v>4</v>
      </c>
      <c r="B17" s="1" t="s">
        <v>15</v>
      </c>
      <c r="C17" s="442" t="str">
        <f>IF('Réglementation,docs,indicateurs'!C13="","non","oui")</f>
        <v>non</v>
      </c>
      <c r="D17" s="438" t="str">
        <f>IF('Réglementation,docs,indicateurs'!D13="","non","oui")</f>
        <v>non</v>
      </c>
      <c r="E17" s="4" t="s">
        <v>16</v>
      </c>
      <c r="F17" s="415">
        <f>Eligibilité!F29</f>
        <v>1</v>
      </c>
      <c r="G17" s="478" t="s">
        <v>525</v>
      </c>
      <c r="H17" s="482"/>
      <c r="I17" s="461" t="str">
        <f>CONCATENATE(IF(Eligibilité!X29&lt;&gt;"",CONCATENATE(Eligibilité!X$21,": ",Eligibilité!X29," // "),""),IF(Eligibilité!Z29&lt;&gt;"",CONCATENATE(Eligibilité!Z$21,": ",Eligibilité!Z29," // "),""),IF(Eligibilité!AB29&lt;&gt;"",CONCATENATE(Eligibilité!AB$21,": ",Eligibilité!AB29," // "),""),IF(Eligibilité!AD29&lt;&gt;"",CONCATENATE(Eligibilité!AD$21,": ",Eligibilité!AD29),""))</f>
        <v/>
      </c>
      <c r="J17" s="504" t="s">
        <v>519</v>
      </c>
      <c r="K17" s="505"/>
      <c r="L17" s="455" t="str">
        <f t="shared" si="0"/>
        <v>Demander des éclaircissements le jour de l'entretien d'audit</v>
      </c>
      <c r="M17" s="424" t="str">
        <f t="shared" si="1"/>
        <v/>
      </c>
      <c r="N17" s="517"/>
    </row>
    <row r="18" spans="1:16" ht="80.099999999999994" customHeight="1" x14ac:dyDescent="0.25">
      <c r="A18" s="3" t="s">
        <v>1</v>
      </c>
      <c r="B18" s="3" t="s">
        <v>17</v>
      </c>
      <c r="C18" s="441" t="str">
        <f>IF('Réglementation,docs,indicateurs'!C14="","non","oui")</f>
        <v>non</v>
      </c>
      <c r="D18" s="300" t="str">
        <f>IF('Réglementation,docs,indicateurs'!D14="","non","oui")</f>
        <v>non</v>
      </c>
      <c r="E18" s="453" t="s">
        <v>18</v>
      </c>
      <c r="F18" s="419">
        <f>Eligibilité!F30</f>
        <v>1</v>
      </c>
      <c r="G18" s="477" t="s">
        <v>525</v>
      </c>
      <c r="H18" s="483"/>
      <c r="I18" s="461" t="str">
        <f>CONCATENATE(IF(Eligibilité!X30&lt;&gt;"",CONCATENATE(Eligibilité!X$21,": ",Eligibilité!X30," // "),""),IF(Eligibilité!Z30&lt;&gt;"",CONCATENATE(Eligibilité!Z$21,": ",Eligibilité!Z30," // "),""),IF(Eligibilité!AB30&lt;&gt;"",CONCATENATE(Eligibilité!AB$21,": ",Eligibilité!AB30," // "),""),IF(Eligibilité!AD30&lt;&gt;"",CONCATENATE(Eligibilité!AD$21,": ",Eligibilité!AD30),""))</f>
        <v/>
      </c>
      <c r="J18" s="506" t="s">
        <v>519</v>
      </c>
      <c r="K18" s="507"/>
      <c r="L18" s="456" t="str">
        <f t="shared" si="0"/>
        <v>Demander des éclaircissements le jour de l'entretien d'audit</v>
      </c>
      <c r="M18" s="408" t="str">
        <f t="shared" si="1"/>
        <v/>
      </c>
      <c r="N18" s="507"/>
      <c r="P18" s="81"/>
    </row>
    <row r="19" spans="1:16" ht="80.099999999999994" customHeight="1" x14ac:dyDescent="0.25">
      <c r="A19" s="1" t="s">
        <v>4</v>
      </c>
      <c r="B19" s="1" t="s">
        <v>19</v>
      </c>
      <c r="C19" s="208" t="str">
        <f>IF('Réglementation,docs,indicateurs'!C15="","non","oui")</f>
        <v>non</v>
      </c>
      <c r="D19" s="1" t="str">
        <f>IF('Réglementation,docs,indicateurs'!D15="","non","oui")</f>
        <v>oui</v>
      </c>
      <c r="E19" s="6" t="s">
        <v>20</v>
      </c>
      <c r="F19" s="421">
        <f>Eligibilité!F31</f>
        <v>1</v>
      </c>
      <c r="G19" s="479" t="s">
        <v>525</v>
      </c>
      <c r="H19" s="484"/>
      <c r="I19" s="461" t="str">
        <f>CONCATENATE(IF(Eligibilité!X31&lt;&gt;"",CONCATENATE(Eligibilité!X$21,": ",Eligibilité!X31," // "),""),IF(Eligibilité!Z31&lt;&gt;"",CONCATENATE(Eligibilité!Z$21,": ",Eligibilité!Z31," // "),""),IF(Eligibilité!AB31&lt;&gt;"",CONCATENATE(Eligibilité!AB$21,": ",Eligibilité!AB31," // "),""),IF(Eligibilité!AD31&lt;&gt;"",CONCATENATE(Eligibilité!AD$21,": ",Eligibilité!AD31),""))</f>
        <v/>
      </c>
      <c r="J19" s="504" t="s">
        <v>519</v>
      </c>
      <c r="K19" s="505"/>
      <c r="L19" s="455" t="str">
        <f t="shared" si="0"/>
        <v>Demander des éclaircissements le jour de l'entretien d'audit</v>
      </c>
      <c r="M19" s="424" t="str">
        <f t="shared" si="1"/>
        <v/>
      </c>
      <c r="N19" s="517"/>
    </row>
    <row r="20" spans="1:16" ht="80.099999999999994" customHeight="1" thickBot="1" x14ac:dyDescent="0.3">
      <c r="A20" s="7" t="s">
        <v>4</v>
      </c>
      <c r="B20" s="1" t="s">
        <v>21</v>
      </c>
      <c r="C20" s="208" t="str">
        <f>IF('Réglementation,docs,indicateurs'!C16="","non","oui")</f>
        <v>non</v>
      </c>
      <c r="D20" s="1" t="str">
        <f>IF('Réglementation,docs,indicateurs'!D16="","non","oui")</f>
        <v>oui</v>
      </c>
      <c r="E20" s="440" t="s">
        <v>22</v>
      </c>
      <c r="F20" s="415">
        <f>Eligibilité!F32</f>
        <v>1</v>
      </c>
      <c r="G20" s="478" t="s">
        <v>525</v>
      </c>
      <c r="H20" s="482"/>
      <c r="I20" s="461" t="str">
        <f>CONCATENATE(IF(Eligibilité!X32&lt;&gt;"",CONCATENATE(Eligibilité!X$21,": ",Eligibilité!X32," // "),""),IF(Eligibilité!Z32&lt;&gt;"",CONCATENATE(Eligibilité!Z$21,": ",Eligibilité!Z32," // "),""),IF(Eligibilité!AB32&lt;&gt;"",CONCATENATE(Eligibilité!AB$21,": ",Eligibilité!AB32," // "),""),IF(Eligibilité!AD32&lt;&gt;"",CONCATENATE(Eligibilité!AD$21,": ",Eligibilité!AD32),""))</f>
        <v/>
      </c>
      <c r="J20" s="504" t="s">
        <v>519</v>
      </c>
      <c r="K20" s="505"/>
      <c r="L20" s="455" t="str">
        <f t="shared" si="0"/>
        <v>Demander des éclaircissements le jour de l'entretien d'audit</v>
      </c>
      <c r="M20" s="424" t="str">
        <f t="shared" si="1"/>
        <v/>
      </c>
      <c r="N20" s="517"/>
    </row>
    <row r="21" spans="1:16" ht="80.099999999999994" customHeight="1" thickBot="1" x14ac:dyDescent="0.3">
      <c r="A21" s="61" t="s">
        <v>145</v>
      </c>
      <c r="B21" s="437">
        <v>2</v>
      </c>
      <c r="C21" s="425"/>
      <c r="D21" s="448"/>
      <c r="E21" s="451" t="s">
        <v>23</v>
      </c>
      <c r="F21" s="450">
        <f>Eligibilité!O33</f>
        <v>1</v>
      </c>
      <c r="G21" s="653"/>
      <c r="H21" s="654"/>
      <c r="I21" s="654"/>
      <c r="J21" s="654"/>
      <c r="K21" s="654"/>
      <c r="L21" s="654"/>
      <c r="M21" s="654"/>
      <c r="N21" s="655"/>
    </row>
    <row r="22" spans="1:16" ht="80.099999999999994" customHeight="1" x14ac:dyDescent="0.25">
      <c r="A22" s="411" t="s">
        <v>1</v>
      </c>
      <c r="B22" s="10" t="s">
        <v>24</v>
      </c>
      <c r="C22" s="444" t="str">
        <f>IF('Réglementation,docs,indicateurs'!C18="","non","oui")</f>
        <v>non</v>
      </c>
      <c r="D22" s="3" t="str">
        <f>IF('Réglementation,docs,indicateurs'!D18="","non","oui")</f>
        <v>non</v>
      </c>
      <c r="E22" s="549" t="s">
        <v>25</v>
      </c>
      <c r="F22" s="419">
        <f>Eligibilité!F34</f>
        <v>1</v>
      </c>
      <c r="G22" s="477" t="s">
        <v>525</v>
      </c>
      <c r="H22" s="483"/>
      <c r="I22" s="461" t="str">
        <f>CONCATENATE(IF(Eligibilité!X34&lt;&gt;"",CONCATENATE(Eligibilité!X$21,": ",Eligibilité!X34," // "),""),IF(Eligibilité!Z34&lt;&gt;"",CONCATENATE(Eligibilité!Z$21,": ",Eligibilité!Z34," // "),""),IF(Eligibilité!AB34&lt;&gt;"",CONCATENATE(Eligibilité!AB$21,": ",Eligibilité!AB34," // "),""),IF(Eligibilité!AD34&lt;&gt;"",CONCATENATE(Eligibilité!AD$21,": ",Eligibilité!AD34),""))</f>
        <v/>
      </c>
      <c r="J22" s="506" t="s">
        <v>519</v>
      </c>
      <c r="K22" s="508"/>
      <c r="L22" s="457" t="str">
        <f t="shared" ref="L22:L34" si="2">IF(AND(G22=$S$2,J22=$R$2),$U$1,IF(AND(G22=$S$2,J22=$R$3),$U$2,IF(AND(G22=$S$3,J22=$R$2),$U$4,IF(AND(G22=$S$3,J22=$R$3),$U$5,IF(AND(G22=$S$4,J22=$R$2),$U$6,IF(AND(G22=$S$4,J22=$R$3),$U$5,IF(AND(G22=$S$5,J22=$R$3),$U$7,$U$3)))))))</f>
        <v>Demander des éclaircissements le jour de l'entretien d'audit</v>
      </c>
      <c r="M22" s="408" t="str">
        <f t="shared" si="1"/>
        <v/>
      </c>
      <c r="N22" s="507"/>
    </row>
    <row r="23" spans="1:16" ht="80.099999999999994" customHeight="1" x14ac:dyDescent="0.25">
      <c r="A23" s="11" t="s">
        <v>4</v>
      </c>
      <c r="B23" s="12" t="s">
        <v>26</v>
      </c>
      <c r="C23" s="208" t="str">
        <f>IF('Réglementation,docs,indicateurs'!C19="","non","oui")</f>
        <v>non</v>
      </c>
      <c r="D23" s="1" t="str">
        <f>IF('Réglementation,docs,indicateurs'!D19="","non","oui")</f>
        <v>oui</v>
      </c>
      <c r="E23" s="16" t="s">
        <v>27</v>
      </c>
      <c r="F23" s="420">
        <f>Eligibilité!F35</f>
        <v>1</v>
      </c>
      <c r="G23" s="485" t="s">
        <v>525</v>
      </c>
      <c r="H23" s="486"/>
      <c r="I23" s="461" t="str">
        <f>CONCATENATE(IF(Eligibilité!X35&lt;&gt;"",CONCATENATE(Eligibilité!X$21,": ",Eligibilité!X35," // "),""),IF(Eligibilité!Z35&lt;&gt;"",CONCATENATE(Eligibilité!Z$21,": ",Eligibilité!Z35," // "),""),IF(Eligibilité!AB35&lt;&gt;"",CONCATENATE(Eligibilité!AB$21,": ",Eligibilité!AB35," // "),""),IF(Eligibilité!AD35&lt;&gt;"",CONCATENATE(Eligibilité!AD$21,": ",Eligibilité!AD35),""))</f>
        <v/>
      </c>
      <c r="J23" s="504" t="s">
        <v>519</v>
      </c>
      <c r="K23" s="505"/>
      <c r="L23" s="455" t="str">
        <f t="shared" si="2"/>
        <v>Demander des éclaircissements le jour de l'entretien d'audit</v>
      </c>
      <c r="M23" s="424" t="str">
        <f t="shared" si="1"/>
        <v/>
      </c>
      <c r="N23" s="517"/>
    </row>
    <row r="24" spans="1:16" ht="80.099999999999994" customHeight="1" x14ac:dyDescent="0.25">
      <c r="A24" s="13" t="s">
        <v>4</v>
      </c>
      <c r="B24" s="14" t="s">
        <v>28</v>
      </c>
      <c r="C24" s="208" t="str">
        <f>IF('Réglementation,docs,indicateurs'!C20="","non","oui")</f>
        <v>non</v>
      </c>
      <c r="D24" s="1" t="str">
        <f>IF('Réglementation,docs,indicateurs'!D20="","non","oui")</f>
        <v>non</v>
      </c>
      <c r="E24" s="16" t="s">
        <v>29</v>
      </c>
      <c r="F24" s="420">
        <f>Eligibilité!F36</f>
        <v>1</v>
      </c>
      <c r="G24" s="485" t="s">
        <v>525</v>
      </c>
      <c r="H24" s="486"/>
      <c r="I24" s="461" t="str">
        <f>CONCATENATE(IF(Eligibilité!X36&lt;&gt;"",CONCATENATE(Eligibilité!X$21,": ",Eligibilité!X36," // "),""),IF(Eligibilité!Z36&lt;&gt;"",CONCATENATE(Eligibilité!Z$21,": ",Eligibilité!Z36," // "),""),IF(Eligibilité!AB36&lt;&gt;"",CONCATENATE(Eligibilité!AB$21,": ",Eligibilité!AB36," // "),""),IF(Eligibilité!AD36&lt;&gt;"",CONCATENATE(Eligibilité!AD$21,": ",Eligibilité!AD36),""))</f>
        <v/>
      </c>
      <c r="J24" s="504" t="s">
        <v>519</v>
      </c>
      <c r="K24" s="505"/>
      <c r="L24" s="455" t="str">
        <f t="shared" si="2"/>
        <v>Demander des éclaircissements le jour de l'entretien d'audit</v>
      </c>
      <c r="M24" s="424" t="str">
        <f t="shared" si="1"/>
        <v/>
      </c>
      <c r="N24" s="517"/>
    </row>
    <row r="25" spans="1:16" ht="80.099999999999994" customHeight="1" x14ac:dyDescent="0.25">
      <c r="A25" s="11" t="s">
        <v>4</v>
      </c>
      <c r="B25" s="15" t="s">
        <v>30</v>
      </c>
      <c r="C25" s="208" t="str">
        <f>IF('Réglementation,docs,indicateurs'!C21="","non","oui")</f>
        <v>non</v>
      </c>
      <c r="D25" s="1" t="str">
        <f>IF('Réglementation,docs,indicateurs'!D21="","non","oui")</f>
        <v>non</v>
      </c>
      <c r="E25" s="16" t="s">
        <v>31</v>
      </c>
      <c r="F25" s="420">
        <f>Eligibilité!F37</f>
        <v>1</v>
      </c>
      <c r="G25" s="485" t="s">
        <v>525</v>
      </c>
      <c r="H25" s="486"/>
      <c r="I25" s="461" t="str">
        <f>CONCATENATE(IF(Eligibilité!X37&lt;&gt;"",CONCATENATE(Eligibilité!X$21,": ",Eligibilité!X37," // "),""),IF(Eligibilité!Z37&lt;&gt;"",CONCATENATE(Eligibilité!Z$21,": ",Eligibilité!Z37," // "),""),IF(Eligibilité!AB37&lt;&gt;"",CONCATENATE(Eligibilité!AB$21,": ",Eligibilité!AB37," // "),""),IF(Eligibilité!AD37&lt;&gt;"",CONCATENATE(Eligibilité!AD$21,": ",Eligibilité!AD37),""))</f>
        <v/>
      </c>
      <c r="J25" s="504" t="s">
        <v>519</v>
      </c>
      <c r="K25" s="509"/>
      <c r="L25" s="458" t="str">
        <f t="shared" si="2"/>
        <v>Demander des éclaircissements le jour de l'entretien d'audit</v>
      </c>
      <c r="M25" s="424" t="str">
        <f t="shared" si="1"/>
        <v/>
      </c>
      <c r="N25" s="517"/>
    </row>
    <row r="26" spans="1:16" ht="80.099999999999994" customHeight="1" x14ac:dyDescent="0.25">
      <c r="A26" s="17" t="s">
        <v>1</v>
      </c>
      <c r="B26" s="18" t="s">
        <v>32</v>
      </c>
      <c r="C26" s="445" t="str">
        <f>IF('Réglementation,docs,indicateurs'!C22="","non","oui")</f>
        <v>non</v>
      </c>
      <c r="D26" s="3" t="str">
        <f>IF('Réglementation,docs,indicateurs'!D22="","non","oui")</f>
        <v>oui</v>
      </c>
      <c r="E26" s="549" t="s">
        <v>33</v>
      </c>
      <c r="F26" s="419">
        <f>Eligibilité!F38</f>
        <v>1</v>
      </c>
      <c r="G26" s="477" t="s">
        <v>525</v>
      </c>
      <c r="H26" s="483"/>
      <c r="I26" s="461" t="str">
        <f>CONCATENATE(IF(Eligibilité!X38&lt;&gt;"",CONCATENATE(Eligibilité!X$21,": ",Eligibilité!X38," // "),""),IF(Eligibilité!Z38&lt;&gt;"",CONCATENATE(Eligibilité!Z$21,": ",Eligibilité!Z38," // "),""),IF(Eligibilité!AB38&lt;&gt;"",CONCATENATE(Eligibilité!AB$21,": ",Eligibilité!AB38," // "),""),IF(Eligibilité!AD38&lt;&gt;"",CONCATENATE(Eligibilité!AD$21,": ",Eligibilité!AD38),""))</f>
        <v/>
      </c>
      <c r="J26" s="506" t="s">
        <v>519</v>
      </c>
      <c r="K26" s="508"/>
      <c r="L26" s="457" t="str">
        <f t="shared" si="2"/>
        <v>Demander des éclaircissements le jour de l'entretien d'audit</v>
      </c>
      <c r="M26" s="408" t="str">
        <f t="shared" si="1"/>
        <v/>
      </c>
      <c r="N26" s="507"/>
    </row>
    <row r="27" spans="1:16" ht="80.099999999999994" customHeight="1" x14ac:dyDescent="0.25">
      <c r="A27" s="11" t="s">
        <v>4</v>
      </c>
      <c r="B27" s="15" t="s">
        <v>34</v>
      </c>
      <c r="C27" s="208" t="str">
        <f>IF('Réglementation,docs,indicateurs'!C23="","non","oui")</f>
        <v>non</v>
      </c>
      <c r="D27" s="1" t="str">
        <f>IF('Réglementation,docs,indicateurs'!D23="","non","oui")</f>
        <v>non</v>
      </c>
      <c r="E27" s="16" t="s">
        <v>35</v>
      </c>
      <c r="F27" s="420">
        <f>Eligibilité!F39</f>
        <v>1</v>
      </c>
      <c r="G27" s="485" t="s">
        <v>525</v>
      </c>
      <c r="H27" s="486"/>
      <c r="I27" s="461" t="str">
        <f>CONCATENATE(IF(Eligibilité!X39&lt;&gt;"",CONCATENATE(Eligibilité!X$21,": ",Eligibilité!X39," // "),""),IF(Eligibilité!Z39&lt;&gt;"",CONCATENATE(Eligibilité!Z$21,": ",Eligibilité!Z39," // "),""),IF(Eligibilité!AB39&lt;&gt;"",CONCATENATE(Eligibilité!AB$21,": ",Eligibilité!AB39," // "),""),IF(Eligibilité!AD39&lt;&gt;"",CONCATENATE(Eligibilité!AD$21,": ",Eligibilité!AD39),""))</f>
        <v/>
      </c>
      <c r="J27" s="504" t="s">
        <v>519</v>
      </c>
      <c r="K27" s="509"/>
      <c r="L27" s="458" t="str">
        <f t="shared" si="2"/>
        <v>Demander des éclaircissements le jour de l'entretien d'audit</v>
      </c>
      <c r="M27" s="424" t="str">
        <f t="shared" si="1"/>
        <v/>
      </c>
      <c r="N27" s="517"/>
    </row>
    <row r="28" spans="1:16" ht="80.099999999999994" customHeight="1" x14ac:dyDescent="0.25">
      <c r="A28" s="19" t="s">
        <v>4</v>
      </c>
      <c r="B28" s="15" t="s">
        <v>36</v>
      </c>
      <c r="C28" s="208" t="str">
        <f>IF('Réglementation,docs,indicateurs'!C25="","non","oui")</f>
        <v>non</v>
      </c>
      <c r="D28" s="1" t="str">
        <f>IF('Réglementation,docs,indicateurs'!D25="","non","oui")</f>
        <v>non</v>
      </c>
      <c r="E28" s="16" t="s">
        <v>37</v>
      </c>
      <c r="F28" s="420">
        <f>Eligibilité!F40</f>
        <v>1</v>
      </c>
      <c r="G28" s="485" t="s">
        <v>525</v>
      </c>
      <c r="H28" s="486"/>
      <c r="I28" s="461" t="str">
        <f>CONCATENATE(IF(Eligibilité!X40&lt;&gt;"",CONCATENATE(Eligibilité!X$21,": ",Eligibilité!X40," // "),""),IF(Eligibilité!Z40&lt;&gt;"",CONCATENATE(Eligibilité!Z$21,": ",Eligibilité!Z40," // "),""),IF(Eligibilité!AB40&lt;&gt;"",CONCATENATE(Eligibilité!AB$21,": ",Eligibilité!AB40," // "),""),IF(Eligibilité!AD40&lt;&gt;"",CONCATENATE(Eligibilité!AD$21,": ",Eligibilité!AD40),""))</f>
        <v/>
      </c>
      <c r="J28" s="504" t="s">
        <v>519</v>
      </c>
      <c r="K28" s="509"/>
      <c r="L28" s="458" t="str">
        <f t="shared" si="2"/>
        <v>Demander des éclaircissements le jour de l'entretien d'audit</v>
      </c>
      <c r="M28" s="424" t="str">
        <f t="shared" si="1"/>
        <v/>
      </c>
      <c r="N28" s="517"/>
      <c r="O28" s="50"/>
    </row>
    <row r="29" spans="1:16" ht="80.099999999999994" customHeight="1" x14ac:dyDescent="0.25">
      <c r="A29" s="17" t="s">
        <v>1</v>
      </c>
      <c r="B29" s="20" t="s">
        <v>38</v>
      </c>
      <c r="C29" s="297" t="str">
        <f>IF('Réglementation,docs,indicateurs'!C26="","non","oui")</f>
        <v>non</v>
      </c>
      <c r="D29" s="452" t="str">
        <f>IF('Réglementation,docs,indicateurs'!D26="","non","oui")</f>
        <v>non</v>
      </c>
      <c r="E29" s="549" t="s">
        <v>39</v>
      </c>
      <c r="F29" s="419">
        <f>Eligibilité!F41</f>
        <v>1</v>
      </c>
      <c r="G29" s="477" t="s">
        <v>525</v>
      </c>
      <c r="H29" s="483"/>
      <c r="I29" s="461" t="str">
        <f>CONCATENATE(IF(Eligibilité!X41&lt;&gt;"",CONCATENATE(Eligibilité!X$21,": ",Eligibilité!X41," // "),""),IF(Eligibilité!Z41&lt;&gt;"",CONCATENATE(Eligibilité!Z$21,": ",Eligibilité!Z41," // "),""),IF(Eligibilité!AB41&lt;&gt;"",CONCATENATE(Eligibilité!AB$21,": ",Eligibilité!AB41," // "),""),IF(Eligibilité!AD41&lt;&gt;"",CONCATENATE(Eligibilité!AD$21,": ",Eligibilité!AD41),""))</f>
        <v/>
      </c>
      <c r="J29" s="506" t="s">
        <v>519</v>
      </c>
      <c r="K29" s="508"/>
      <c r="L29" s="457" t="str">
        <f t="shared" si="2"/>
        <v>Demander des éclaircissements le jour de l'entretien d'audit</v>
      </c>
      <c r="M29" s="408" t="str">
        <f t="shared" si="1"/>
        <v/>
      </c>
      <c r="N29" s="507"/>
      <c r="O29" s="50"/>
    </row>
    <row r="30" spans="1:16" ht="80.099999999999994" customHeight="1" x14ac:dyDescent="0.25">
      <c r="A30" s="11" t="s">
        <v>4</v>
      </c>
      <c r="B30" s="15" t="s">
        <v>40</v>
      </c>
      <c r="C30" s="208" t="str">
        <f>IF('Réglementation,docs,indicateurs'!C27="","non","oui")</f>
        <v>non</v>
      </c>
      <c r="D30" s="1" t="str">
        <f>IF('Réglementation,docs,indicateurs'!D27="","non","oui")</f>
        <v>non</v>
      </c>
      <c r="E30" s="16" t="s">
        <v>41</v>
      </c>
      <c r="F30" s="420">
        <f>Eligibilité!F42</f>
        <v>1</v>
      </c>
      <c r="G30" s="485" t="s">
        <v>525</v>
      </c>
      <c r="H30" s="486"/>
      <c r="I30" s="461" t="str">
        <f>CONCATENATE(IF(Eligibilité!X42&lt;&gt;"",CONCATENATE(Eligibilité!X$21,": ",Eligibilité!X42," // "),""),IF(Eligibilité!Z42&lt;&gt;"",CONCATENATE(Eligibilité!Z$21,": ",Eligibilité!Z42," // "),""),IF(Eligibilité!AB42&lt;&gt;"",CONCATENATE(Eligibilité!AB$21,": ",Eligibilité!AB42," // "),""),IF(Eligibilité!AD42&lt;&gt;"",CONCATENATE(Eligibilité!AD$21,": ",Eligibilité!AD42),""))</f>
        <v/>
      </c>
      <c r="J30" s="504" t="s">
        <v>519</v>
      </c>
      <c r="K30" s="509"/>
      <c r="L30" s="458" t="str">
        <f t="shared" si="2"/>
        <v>Demander des éclaircissements le jour de l'entretien d'audit</v>
      </c>
      <c r="M30" s="424" t="str">
        <f t="shared" si="1"/>
        <v/>
      </c>
      <c r="N30" s="517"/>
      <c r="O30" s="50"/>
    </row>
    <row r="31" spans="1:16" ht="80.099999999999994" customHeight="1" x14ac:dyDescent="0.25">
      <c r="A31" s="11" t="s">
        <v>4</v>
      </c>
      <c r="B31" s="15" t="s">
        <v>42</v>
      </c>
      <c r="C31" s="208" t="str">
        <f>IF('Réglementation,docs,indicateurs'!C28="","non","oui")</f>
        <v>non</v>
      </c>
      <c r="D31" s="1" t="str">
        <f>IF('Réglementation,docs,indicateurs'!D28="","non","oui")</f>
        <v>oui</v>
      </c>
      <c r="E31" s="16" t="s">
        <v>43</v>
      </c>
      <c r="F31" s="420">
        <f>Eligibilité!F43</f>
        <v>1</v>
      </c>
      <c r="G31" s="485" t="s">
        <v>525</v>
      </c>
      <c r="H31" s="486"/>
      <c r="I31" s="461" t="str">
        <f>CONCATENATE(IF(Eligibilité!X43&lt;&gt;"",CONCATENATE(Eligibilité!X$21,": ",Eligibilité!X43," // "),""),IF(Eligibilité!Z43&lt;&gt;"",CONCATENATE(Eligibilité!Z$21,": ",Eligibilité!Z43," // "),""),IF(Eligibilité!AB43&lt;&gt;"",CONCATENATE(Eligibilité!AB$21,": ",Eligibilité!AB43," // "),""),IF(Eligibilité!AD43&lt;&gt;"",CONCATENATE(Eligibilité!AD$21,": ",Eligibilité!AD43),""))</f>
        <v/>
      </c>
      <c r="J31" s="504" t="s">
        <v>519</v>
      </c>
      <c r="K31" s="509"/>
      <c r="L31" s="458" t="str">
        <f t="shared" si="2"/>
        <v>Demander des éclaircissements le jour de l'entretien d'audit</v>
      </c>
      <c r="M31" s="424" t="str">
        <f t="shared" si="1"/>
        <v/>
      </c>
      <c r="N31" s="517"/>
      <c r="O31" s="50"/>
    </row>
    <row r="32" spans="1:16" ht="80.099999999999994" customHeight="1" x14ac:dyDescent="0.25">
      <c r="A32" s="21" t="s">
        <v>1</v>
      </c>
      <c r="B32" s="20" t="s">
        <v>44</v>
      </c>
      <c r="C32" s="297" t="str">
        <f>IF('Réglementation,docs,indicateurs'!C29="","non","oui")</f>
        <v>non</v>
      </c>
      <c r="D32" s="452" t="str">
        <f>IF('Réglementation,docs,indicateurs'!D29="","non","oui")</f>
        <v>non</v>
      </c>
      <c r="E32" s="549" t="s">
        <v>45</v>
      </c>
      <c r="F32" s="419">
        <f>Eligibilité!F44</f>
        <v>1</v>
      </c>
      <c r="G32" s="477" t="s">
        <v>525</v>
      </c>
      <c r="H32" s="483"/>
      <c r="I32" s="461" t="str">
        <f>CONCATENATE(IF(Eligibilité!X44&lt;&gt;"",CONCATENATE(Eligibilité!X$21,": ",Eligibilité!X44," // "),""),IF(Eligibilité!Z44&lt;&gt;"",CONCATENATE(Eligibilité!Z$21,": ",Eligibilité!Z44," // "),""),IF(Eligibilité!AB44&lt;&gt;"",CONCATENATE(Eligibilité!AB$21,": ",Eligibilité!AB44," // "),""),IF(Eligibilité!AD44&lt;&gt;"",CONCATENATE(Eligibilité!AD$21,": ",Eligibilité!AD44),""))</f>
        <v/>
      </c>
      <c r="J32" s="506" t="s">
        <v>519</v>
      </c>
      <c r="K32" s="507"/>
      <c r="L32" s="456" t="str">
        <f t="shared" si="2"/>
        <v>Demander des éclaircissements le jour de l'entretien d'audit</v>
      </c>
      <c r="M32" s="408" t="str">
        <f t="shared" si="1"/>
        <v/>
      </c>
      <c r="N32" s="507"/>
    </row>
    <row r="33" spans="1:15" ht="80.099999999999994" customHeight="1" x14ac:dyDescent="0.25">
      <c r="A33" s="11" t="s">
        <v>4</v>
      </c>
      <c r="B33" s="15" t="s">
        <v>46</v>
      </c>
      <c r="C33" s="208" t="str">
        <f>IF('Réglementation,docs,indicateurs'!C31="","non","oui")</f>
        <v>non</v>
      </c>
      <c r="D33" s="1" t="str">
        <f>IF('Réglementation,docs,indicateurs'!D31="","non","oui")</f>
        <v>non</v>
      </c>
      <c r="E33" s="16" t="s">
        <v>47</v>
      </c>
      <c r="F33" s="420">
        <f>Eligibilité!F45</f>
        <v>1</v>
      </c>
      <c r="G33" s="485" t="s">
        <v>525</v>
      </c>
      <c r="H33" s="486"/>
      <c r="I33" s="461" t="str">
        <f>CONCATENATE(IF(Eligibilité!X45&lt;&gt;"",CONCATENATE(Eligibilité!X$21,": ",Eligibilité!X45," // "),""),IF(Eligibilité!Z45&lt;&gt;"",CONCATENATE(Eligibilité!Z$21,": ",Eligibilité!Z45," // "),""),IF(Eligibilité!AB45&lt;&gt;"",CONCATENATE(Eligibilité!AB$21,": ",Eligibilité!AB45," // "),""),IF(Eligibilité!AD45&lt;&gt;"",CONCATENATE(Eligibilité!AD$21,": ",Eligibilité!AD45),""))</f>
        <v/>
      </c>
      <c r="J33" s="504" t="s">
        <v>519</v>
      </c>
      <c r="K33" s="509"/>
      <c r="L33" s="458" t="str">
        <f t="shared" si="2"/>
        <v>Demander des éclaircissements le jour de l'entretien d'audit</v>
      </c>
      <c r="M33" s="424" t="str">
        <f t="shared" si="1"/>
        <v/>
      </c>
      <c r="N33" s="517"/>
      <c r="O33" s="50"/>
    </row>
    <row r="34" spans="1:15" ht="80.099999999999994" customHeight="1" thickBot="1" x14ac:dyDescent="0.3">
      <c r="A34" s="19" t="s">
        <v>4</v>
      </c>
      <c r="B34" s="22" t="s">
        <v>48</v>
      </c>
      <c r="C34" s="208" t="str">
        <f>IF('Réglementation,docs,indicateurs'!C32="","non","oui")</f>
        <v>non</v>
      </c>
      <c r="D34" s="1" t="str">
        <f>IF('Réglementation,docs,indicateurs'!D32="","non","oui")</f>
        <v>oui</v>
      </c>
      <c r="E34" s="16" t="s">
        <v>49</v>
      </c>
      <c r="F34" s="420">
        <f>Eligibilité!F46</f>
        <v>1</v>
      </c>
      <c r="G34" s="485" t="s">
        <v>525</v>
      </c>
      <c r="H34" s="486"/>
      <c r="I34" s="461" t="str">
        <f>CONCATENATE(IF(Eligibilité!X46&lt;&gt;"",CONCATENATE(Eligibilité!X$21,": ",Eligibilité!X46," // "),""),IF(Eligibilité!Z46&lt;&gt;"",CONCATENATE(Eligibilité!Z$21,": ",Eligibilité!Z46," // "),""),IF(Eligibilité!AB46&lt;&gt;"",CONCATENATE(Eligibilité!AB$21,": ",Eligibilité!AB46," // "),""),IF(Eligibilité!AD46&lt;&gt;"",CONCATENATE(Eligibilité!AD$21,": ",Eligibilité!AD46),""))</f>
        <v/>
      </c>
      <c r="J34" s="504" t="s">
        <v>519</v>
      </c>
      <c r="K34" s="505"/>
      <c r="L34" s="455" t="str">
        <f t="shared" si="2"/>
        <v>Demander des éclaircissements le jour de l'entretien d'audit</v>
      </c>
      <c r="M34" s="424" t="str">
        <f t="shared" si="1"/>
        <v/>
      </c>
      <c r="N34" s="517"/>
    </row>
    <row r="35" spans="1:15" ht="80.099999999999994" customHeight="1" thickBot="1" x14ac:dyDescent="0.3">
      <c r="A35" s="61" t="s">
        <v>145</v>
      </c>
      <c r="B35" s="8">
        <v>3</v>
      </c>
      <c r="C35" s="209"/>
      <c r="D35" s="448"/>
      <c r="E35" s="451" t="s">
        <v>50</v>
      </c>
      <c r="F35" s="450">
        <f>Eligibilité!O47</f>
        <v>1</v>
      </c>
      <c r="G35" s="653"/>
      <c r="H35" s="654"/>
      <c r="I35" s="654"/>
      <c r="J35" s="654"/>
      <c r="K35" s="654"/>
      <c r="L35" s="654"/>
      <c r="M35" s="654"/>
      <c r="N35" s="655"/>
    </row>
    <row r="36" spans="1:15" ht="80.099999999999994" customHeight="1" x14ac:dyDescent="0.25">
      <c r="A36" s="3" t="s">
        <v>1</v>
      </c>
      <c r="B36" s="23" t="s">
        <v>51</v>
      </c>
      <c r="C36" s="297" t="str">
        <f>IF('Réglementation,docs,indicateurs'!C34="","non","oui")</f>
        <v>non</v>
      </c>
      <c r="D36" s="452" t="str">
        <f>IF('Réglementation,docs,indicateurs'!D34="","non","oui")</f>
        <v>oui</v>
      </c>
      <c r="E36" s="453" t="s">
        <v>52</v>
      </c>
      <c r="F36" s="419">
        <f>Eligibilité!F48</f>
        <v>1</v>
      </c>
      <c r="G36" s="477" t="s">
        <v>525</v>
      </c>
      <c r="H36" s="483"/>
      <c r="I36" s="461" t="str">
        <f>CONCATENATE(IF(Eligibilité!X48&lt;&gt;"",CONCATENATE(Eligibilité!X$21,": ",Eligibilité!X48," // "),""),IF(Eligibilité!Z48&lt;&gt;"",CONCATENATE(Eligibilité!Z$21,": ",Eligibilité!Z48," // "),""),IF(Eligibilité!AB48&lt;&gt;"",CONCATENATE(Eligibilité!AB$21,": ",Eligibilité!AB48," // "),""),IF(Eligibilité!AD48&lt;&gt;"",CONCATENATE(Eligibilité!AD$21,": ",Eligibilité!AD48),""))</f>
        <v/>
      </c>
      <c r="J36" s="506" t="s">
        <v>519</v>
      </c>
      <c r="K36" s="507"/>
      <c r="L36" s="456" t="str">
        <f t="shared" ref="L36:L43" si="3">IF(AND(G36=$S$2,J36=$R$2),$U$1,IF(AND(G36=$S$2,J36=$R$3),$U$2,IF(AND(G36=$S$3,J36=$R$2),$U$4,IF(AND(G36=$S$3,J36=$R$3),$U$5,IF(AND(G36=$S$4,J36=$R$2),$U$6,IF(AND(G36=$S$4,J36=$R$3),$U$5,IF(AND(G36=$S$5,J36=$R$3),$U$7,$U$3)))))))</f>
        <v>Demander des éclaircissements le jour de l'entretien d'audit</v>
      </c>
      <c r="M36" s="408" t="str">
        <f t="shared" si="1"/>
        <v/>
      </c>
      <c r="N36" s="507"/>
    </row>
    <row r="37" spans="1:15" ht="80.099999999999994" customHeight="1" x14ac:dyDescent="0.25">
      <c r="A37" s="24" t="s">
        <v>4</v>
      </c>
      <c r="B37" s="25" t="s">
        <v>53</v>
      </c>
      <c r="C37" s="208" t="str">
        <f>IF('Réglementation,docs,indicateurs'!C35="","non","oui")</f>
        <v>non</v>
      </c>
      <c r="D37" s="1" t="str">
        <f>IF('Réglementation,docs,indicateurs'!D35="","non","oui")</f>
        <v>oui</v>
      </c>
      <c r="E37" s="26" t="s">
        <v>54</v>
      </c>
      <c r="F37" s="417">
        <f>Eligibilité!F49</f>
        <v>1</v>
      </c>
      <c r="G37" s="487" t="s">
        <v>525</v>
      </c>
      <c r="H37" s="488"/>
      <c r="I37" s="461" t="str">
        <f>CONCATENATE(IF(Eligibilité!X49&lt;&gt;"",CONCATENATE(Eligibilité!X$21,": ",Eligibilité!X49," // "),""),IF(Eligibilité!Z49&lt;&gt;"",CONCATENATE(Eligibilité!Z$21,": ",Eligibilité!Z49," // "),""),IF(Eligibilité!AB49&lt;&gt;"",CONCATENATE(Eligibilité!AB$21,": ",Eligibilité!AB49," // "),""),IF(Eligibilité!AD49&lt;&gt;"",CONCATENATE(Eligibilité!AD$21,": ",Eligibilité!AD49),""))</f>
        <v/>
      </c>
      <c r="J37" s="504" t="s">
        <v>519</v>
      </c>
      <c r="K37" s="509"/>
      <c r="L37" s="458" t="str">
        <f t="shared" si="3"/>
        <v>Demander des éclaircissements le jour de l'entretien d'audit</v>
      </c>
      <c r="M37" s="424" t="str">
        <f t="shared" si="1"/>
        <v/>
      </c>
      <c r="N37" s="517"/>
    </row>
    <row r="38" spans="1:15" ht="80.099999999999994" customHeight="1" x14ac:dyDescent="0.25">
      <c r="A38" s="24" t="s">
        <v>4</v>
      </c>
      <c r="B38" s="25" t="s">
        <v>55</v>
      </c>
      <c r="C38" s="208" t="str">
        <f>IF('Réglementation,docs,indicateurs'!C36="","non","oui")</f>
        <v>non</v>
      </c>
      <c r="D38" s="1" t="str">
        <f>IF('Réglementation,docs,indicateurs'!D36="","non","oui")</f>
        <v>non</v>
      </c>
      <c r="E38" s="27" t="s">
        <v>56</v>
      </c>
      <c r="F38" s="416">
        <f>Eligibilité!F50</f>
        <v>1</v>
      </c>
      <c r="G38" s="489" t="s">
        <v>525</v>
      </c>
      <c r="H38" s="490"/>
      <c r="I38" s="461" t="str">
        <f>CONCATENATE(IF(Eligibilité!X50&lt;&gt;"",CONCATENATE(Eligibilité!X$21,": ",Eligibilité!X50," // "),""),IF(Eligibilité!Z50&lt;&gt;"",CONCATENATE(Eligibilité!Z$21,": ",Eligibilité!Z50," // "),""),IF(Eligibilité!AB50&lt;&gt;"",CONCATENATE(Eligibilité!AB$21,": ",Eligibilité!AB50," // "),""),IF(Eligibilité!AD50&lt;&gt;"",CONCATENATE(Eligibilité!AD$21,": ",Eligibilité!AD50),""))</f>
        <v/>
      </c>
      <c r="J38" s="504" t="s">
        <v>519</v>
      </c>
      <c r="K38" s="505"/>
      <c r="L38" s="455" t="str">
        <f t="shared" si="3"/>
        <v>Demander des éclaircissements le jour de l'entretien d'audit</v>
      </c>
      <c r="M38" s="424" t="str">
        <f t="shared" si="1"/>
        <v/>
      </c>
      <c r="N38" s="517"/>
    </row>
    <row r="39" spans="1:15" ht="80.099999999999994" customHeight="1" x14ac:dyDescent="0.25">
      <c r="A39" s="3" t="s">
        <v>1</v>
      </c>
      <c r="B39" s="23" t="s">
        <v>57</v>
      </c>
      <c r="C39" s="297" t="str">
        <f>IF('Réglementation,docs,indicateurs'!C38="","non","oui")</f>
        <v>non</v>
      </c>
      <c r="D39" s="452" t="str">
        <f>IF('Réglementation,docs,indicateurs'!D38="","non","oui")</f>
        <v>non</v>
      </c>
      <c r="E39" s="453" t="s">
        <v>58</v>
      </c>
      <c r="F39" s="418">
        <f>Eligibilité!F51</f>
        <v>1</v>
      </c>
      <c r="G39" s="491" t="s">
        <v>525</v>
      </c>
      <c r="H39" s="492"/>
      <c r="I39" s="461" t="str">
        <f>CONCATENATE(IF(Eligibilité!X51&lt;&gt;"",CONCATENATE(Eligibilité!X$21,": ",Eligibilité!X51," // "),""),IF(Eligibilité!Z51&lt;&gt;"",CONCATENATE(Eligibilité!Z$21,": ",Eligibilité!Z51," // "),""),IF(Eligibilité!AB51&lt;&gt;"",CONCATENATE(Eligibilité!AB$21,": ",Eligibilité!AB51," // "),""),IF(Eligibilité!AD51&lt;&gt;"",CONCATENATE(Eligibilité!AD$21,": ",Eligibilité!AD51),""))</f>
        <v/>
      </c>
      <c r="J39" s="510" t="s">
        <v>519</v>
      </c>
      <c r="K39" s="511"/>
      <c r="L39" s="459" t="str">
        <f t="shared" si="3"/>
        <v>Demander des éclaircissements le jour de l'entretien d'audit</v>
      </c>
      <c r="M39" s="409" t="str">
        <f t="shared" si="1"/>
        <v/>
      </c>
      <c r="N39" s="511"/>
    </row>
    <row r="40" spans="1:15" ht="80.099999999999994" customHeight="1" x14ac:dyDescent="0.25">
      <c r="A40" s="24" t="s">
        <v>4</v>
      </c>
      <c r="B40" s="25" t="s">
        <v>59</v>
      </c>
      <c r="C40" s="208" t="str">
        <f>IF('Réglementation,docs,indicateurs'!C39="","non","oui")</f>
        <v>non</v>
      </c>
      <c r="D40" s="1" t="str">
        <f>IF('Réglementation,docs,indicateurs'!D39="","non","oui")</f>
        <v>non</v>
      </c>
      <c r="E40" s="26" t="s">
        <v>60</v>
      </c>
      <c r="F40" s="417">
        <f>Eligibilité!F52</f>
        <v>1</v>
      </c>
      <c r="G40" s="487" t="s">
        <v>525</v>
      </c>
      <c r="H40" s="488"/>
      <c r="I40" s="461" t="str">
        <f>CONCATENATE(IF(Eligibilité!X52&lt;&gt;"",CONCATENATE(Eligibilité!X$21,": ",Eligibilité!X52," // "),""),IF(Eligibilité!Z52&lt;&gt;"",CONCATENATE(Eligibilité!Z$21,": ",Eligibilité!Z52," // "),""),IF(Eligibilité!AB52&lt;&gt;"",CONCATENATE(Eligibilité!AB$21,": ",Eligibilité!AB52," // "),""),IF(Eligibilité!AD52&lt;&gt;"",CONCATENATE(Eligibilité!AD$21,": ",Eligibilité!AD52),""))</f>
        <v/>
      </c>
      <c r="J40" s="504" t="s">
        <v>519</v>
      </c>
      <c r="K40" s="509"/>
      <c r="L40" s="458" t="str">
        <f t="shared" si="3"/>
        <v>Demander des éclaircissements le jour de l'entretien d'audit</v>
      </c>
      <c r="M40" s="424" t="str">
        <f t="shared" si="1"/>
        <v/>
      </c>
      <c r="N40" s="517"/>
    </row>
    <row r="41" spans="1:15" ht="80.099999999999994" customHeight="1" x14ac:dyDescent="0.25">
      <c r="A41" s="3" t="s">
        <v>1</v>
      </c>
      <c r="B41" s="23" t="s">
        <v>61</v>
      </c>
      <c r="C41" s="297" t="str">
        <f>IF('Réglementation,docs,indicateurs'!C40="","non","oui")</f>
        <v>non</v>
      </c>
      <c r="D41" s="452" t="str">
        <f>IF('Réglementation,docs,indicateurs'!D40="","non","oui")</f>
        <v>non</v>
      </c>
      <c r="E41" s="453" t="s">
        <v>62</v>
      </c>
      <c r="F41" s="419">
        <f>Eligibilité!F53</f>
        <v>1</v>
      </c>
      <c r="G41" s="477" t="s">
        <v>525</v>
      </c>
      <c r="H41" s="483"/>
      <c r="I41" s="461" t="str">
        <f>CONCATENATE(IF(Eligibilité!X53&lt;&gt;"",CONCATENATE(Eligibilité!X$21,": ",Eligibilité!X53," // "),""),IF(Eligibilité!Z53&lt;&gt;"",CONCATENATE(Eligibilité!Z$21,": ",Eligibilité!Z53," // "),""),IF(Eligibilité!AB53&lt;&gt;"",CONCATENATE(Eligibilité!AB$21,": ",Eligibilité!AB53," // "),""),IF(Eligibilité!AD53&lt;&gt;"",CONCATENATE(Eligibilité!AD$21,": ",Eligibilité!AD53),""))</f>
        <v/>
      </c>
      <c r="J41" s="506" t="s">
        <v>519</v>
      </c>
      <c r="K41" s="508"/>
      <c r="L41" s="457" t="str">
        <f t="shared" si="3"/>
        <v>Demander des éclaircissements le jour de l'entretien d'audit</v>
      </c>
      <c r="M41" s="408" t="str">
        <f t="shared" si="1"/>
        <v/>
      </c>
      <c r="N41" s="507"/>
    </row>
    <row r="42" spans="1:15" ht="80.099999999999994" customHeight="1" x14ac:dyDescent="0.25">
      <c r="A42" s="24" t="s">
        <v>4</v>
      </c>
      <c r="B42" s="25" t="s">
        <v>63</v>
      </c>
      <c r="C42" s="208" t="str">
        <f>IF('Réglementation,docs,indicateurs'!C41="","non","oui")</f>
        <v>non</v>
      </c>
      <c r="D42" s="1" t="str">
        <f>IF('Réglementation,docs,indicateurs'!D41="","non","oui")</f>
        <v>oui</v>
      </c>
      <c r="E42" s="26" t="s">
        <v>64</v>
      </c>
      <c r="F42" s="417">
        <f>Eligibilité!F54</f>
        <v>1</v>
      </c>
      <c r="G42" s="487" t="s">
        <v>525</v>
      </c>
      <c r="H42" s="488"/>
      <c r="I42" s="461" t="str">
        <f>CONCATENATE(IF(Eligibilité!X54&lt;&gt;"",CONCATENATE(Eligibilité!X$21,": ",Eligibilité!X54," // "),""),IF(Eligibilité!Z54&lt;&gt;"",CONCATENATE(Eligibilité!Z$21,": ",Eligibilité!Z54," // "),""),IF(Eligibilité!AB54&lt;&gt;"",CONCATENATE(Eligibilité!AB$21,": ",Eligibilité!AB54," // "),""),IF(Eligibilité!AD54&lt;&gt;"",CONCATENATE(Eligibilité!AD$21,": ",Eligibilité!AD54),""))</f>
        <v/>
      </c>
      <c r="J42" s="504" t="s">
        <v>519</v>
      </c>
      <c r="K42" s="509"/>
      <c r="L42" s="458" t="str">
        <f t="shared" si="3"/>
        <v>Demander des éclaircissements le jour de l'entretien d'audit</v>
      </c>
      <c r="M42" s="424" t="str">
        <f t="shared" si="1"/>
        <v/>
      </c>
      <c r="N42" s="517"/>
    </row>
    <row r="43" spans="1:15" ht="80.099999999999994" customHeight="1" thickBot="1" x14ac:dyDescent="0.3">
      <c r="A43" s="7" t="s">
        <v>4</v>
      </c>
      <c r="B43" s="5" t="s">
        <v>65</v>
      </c>
      <c r="C43" s="208" t="str">
        <f>IF('Réglementation,docs,indicateurs'!C42="","non","oui")</f>
        <v>non</v>
      </c>
      <c r="D43" s="1" t="str">
        <f>IF('Réglementation,docs,indicateurs'!D42="","non","oui")</f>
        <v>non</v>
      </c>
      <c r="E43" s="440" t="s">
        <v>66</v>
      </c>
      <c r="F43" s="415">
        <f>Eligibilité!F55</f>
        <v>1</v>
      </c>
      <c r="G43" s="478" t="s">
        <v>525</v>
      </c>
      <c r="H43" s="482"/>
      <c r="I43" s="461" t="str">
        <f>CONCATENATE(IF(Eligibilité!X55&lt;&gt;"",CONCATENATE(Eligibilité!X$21,": ",Eligibilité!X55," // "),""),IF(Eligibilité!Z55&lt;&gt;"",CONCATENATE(Eligibilité!Z$21,": ",Eligibilité!Z55," // "),""),IF(Eligibilité!AB55&lt;&gt;"",CONCATENATE(Eligibilité!AB$21,": ",Eligibilité!AB55," // "),""),IF(Eligibilité!AD55&lt;&gt;"",CONCATENATE(Eligibilité!AD$21,": ",Eligibilité!AD55),""))</f>
        <v/>
      </c>
      <c r="J43" s="504" t="s">
        <v>519</v>
      </c>
      <c r="K43" s="509"/>
      <c r="L43" s="458" t="str">
        <f t="shared" si="3"/>
        <v>Demander des éclaircissements le jour de l'entretien d'audit</v>
      </c>
      <c r="M43" s="424" t="str">
        <f t="shared" si="1"/>
        <v/>
      </c>
      <c r="N43" s="517"/>
    </row>
    <row r="44" spans="1:15" ht="80.099999999999994" customHeight="1" thickBot="1" x14ac:dyDescent="0.3">
      <c r="A44" s="61" t="s">
        <v>145</v>
      </c>
      <c r="B44" s="8">
        <v>4</v>
      </c>
      <c r="C44" s="210"/>
      <c r="D44" s="448"/>
      <c r="E44" s="451" t="s">
        <v>67</v>
      </c>
      <c r="F44" s="450">
        <f>Eligibilité!O56</f>
        <v>1</v>
      </c>
      <c r="G44" s="653"/>
      <c r="H44" s="654"/>
      <c r="I44" s="654"/>
      <c r="J44" s="654"/>
      <c r="K44" s="654"/>
      <c r="L44" s="654"/>
      <c r="M44" s="654"/>
      <c r="N44" s="655"/>
    </row>
    <row r="45" spans="1:15" ht="80.099999999999994" customHeight="1" x14ac:dyDescent="0.25">
      <c r="A45" s="29" t="s">
        <v>1</v>
      </c>
      <c r="B45" s="29">
        <v>4.0999999999999996</v>
      </c>
      <c r="C45" s="446" t="str">
        <f>IF('Réglementation,docs,indicateurs'!C45="","non","oui")</f>
        <v>non</v>
      </c>
      <c r="D45" s="452" t="str">
        <f>IF('Réglementation,docs,indicateurs'!D33="","non","oui")</f>
        <v>non</v>
      </c>
      <c r="E45" s="550" t="s">
        <v>68</v>
      </c>
      <c r="F45" s="414">
        <f>Eligibilité!F57</f>
        <v>1</v>
      </c>
      <c r="G45" s="493" t="s">
        <v>525</v>
      </c>
      <c r="H45" s="494"/>
      <c r="I45" s="461" t="str">
        <f>CONCATENATE(IF(Eligibilité!X57&lt;&gt;"",CONCATENATE(Eligibilité!X$21,": ",Eligibilité!X57," // "),""),IF(Eligibilité!Z57&lt;&gt;"",CONCATENATE(Eligibilité!Z$21,": ",Eligibilité!Z57," // "),""),IF(Eligibilité!AB57&lt;&gt;"",CONCATENATE(Eligibilité!AB$21,": ",Eligibilité!AB57," // "),""),IF(Eligibilité!AD57&lt;&gt;"",CONCATENATE(Eligibilité!AD$21,": ",Eligibilité!AD57),""))</f>
        <v/>
      </c>
      <c r="J45" s="512" t="s">
        <v>519</v>
      </c>
      <c r="K45" s="513"/>
      <c r="L45" s="428" t="str">
        <f t="shared" ref="L45:L60" si="4">IF(AND(G45=$S$2,J45=$R$2),$U$1,IF(AND(G45=$S$2,J45=$R$3),$U$2,IF(AND(G45=$S$3,J45=$R$2),$U$4,IF(AND(G45=$S$3,J45=$R$3),$U$5,IF(AND(G45=$S$4,J45=$R$2),$U$6,IF(AND(G45=$S$4,J45=$R$3),$U$5,IF(AND(G45=$S$5,J45=$R$3),$U$7,$U$3)))))))</f>
        <v>Demander des éclaircissements le jour de l'entretien d'audit</v>
      </c>
      <c r="M45" s="410" t="str">
        <f t="shared" si="1"/>
        <v/>
      </c>
      <c r="N45" s="518"/>
    </row>
    <row r="46" spans="1:15" ht="80.099999999999994" customHeight="1" x14ac:dyDescent="0.25">
      <c r="A46" s="1" t="s">
        <v>4</v>
      </c>
      <c r="B46" s="1" t="s">
        <v>69</v>
      </c>
      <c r="C46" s="208" t="str">
        <f>IF('Réglementation,docs,indicateurs'!C46="","non","oui")</f>
        <v>oui</v>
      </c>
      <c r="D46" s="1" t="str">
        <f>IF('Réglementation,docs,indicateurs'!D34="","non","oui")</f>
        <v>oui</v>
      </c>
      <c r="E46" s="262" t="s">
        <v>70</v>
      </c>
      <c r="F46" s="413">
        <f>Eligibilité!F58</f>
        <v>1</v>
      </c>
      <c r="G46" s="495" t="s">
        <v>525</v>
      </c>
      <c r="H46" s="496"/>
      <c r="I46" s="461" t="str">
        <f>CONCATENATE(IF(Eligibilité!X58&lt;&gt;"",CONCATENATE(Eligibilité!X$21,": ",Eligibilité!X58," // "),""),IF(Eligibilité!Z58&lt;&gt;"",CONCATENATE(Eligibilité!Z$21,": ",Eligibilité!Z58," // "),""),IF(Eligibilité!AB58&lt;&gt;"",CONCATENATE(Eligibilité!AB$21,": ",Eligibilité!AB58," // "),""),IF(Eligibilité!AD58&lt;&gt;"",CONCATENATE(Eligibilité!AD$21,": ",Eligibilité!AD58),""))</f>
        <v/>
      </c>
      <c r="J46" s="504" t="s">
        <v>519</v>
      </c>
      <c r="K46" s="509"/>
      <c r="L46" s="458" t="str">
        <f t="shared" si="4"/>
        <v>Demander des éclaircissements le jour de l'entretien d'audit</v>
      </c>
      <c r="M46" s="424" t="str">
        <f t="shared" si="1"/>
        <v/>
      </c>
      <c r="N46" s="517"/>
    </row>
    <row r="47" spans="1:15" ht="80.099999999999994" customHeight="1" x14ac:dyDescent="0.25">
      <c r="A47" s="31" t="s">
        <v>4</v>
      </c>
      <c r="B47" s="1" t="s">
        <v>71</v>
      </c>
      <c r="C47" s="208" t="str">
        <f>IF('Réglementation,docs,indicateurs'!C47="","non","oui")</f>
        <v>oui</v>
      </c>
      <c r="D47" s="1" t="str">
        <f>IF('Réglementation,docs,indicateurs'!D35="","non","oui")</f>
        <v>oui</v>
      </c>
      <c r="E47" s="262" t="s">
        <v>72</v>
      </c>
      <c r="F47" s="413">
        <f>Eligibilité!F59</f>
        <v>1</v>
      </c>
      <c r="G47" s="495" t="s">
        <v>525</v>
      </c>
      <c r="H47" s="496"/>
      <c r="I47" s="461" t="str">
        <f>CONCATENATE(IF(Eligibilité!X59&lt;&gt;"",CONCATENATE(Eligibilité!X$21,": ",Eligibilité!X59," // "),""),IF(Eligibilité!Z59&lt;&gt;"",CONCATENATE(Eligibilité!Z$21,": ",Eligibilité!Z59," // "),""),IF(Eligibilité!AB59&lt;&gt;"",CONCATENATE(Eligibilité!AB$21,": ",Eligibilité!AB59," // "),""),IF(Eligibilité!AD59&lt;&gt;"",CONCATENATE(Eligibilité!AD$21,": ",Eligibilité!AD59),""))</f>
        <v/>
      </c>
      <c r="J47" s="504" t="s">
        <v>519</v>
      </c>
      <c r="K47" s="509"/>
      <c r="L47" s="458" t="str">
        <f t="shared" si="4"/>
        <v>Demander des éclaircissements le jour de l'entretien d'audit</v>
      </c>
      <c r="M47" s="424" t="str">
        <f t="shared" si="1"/>
        <v/>
      </c>
      <c r="N47" s="517"/>
    </row>
    <row r="48" spans="1:15" ht="80.099999999999994" customHeight="1" x14ac:dyDescent="0.25">
      <c r="A48" s="31" t="s">
        <v>4</v>
      </c>
      <c r="B48" s="1" t="s">
        <v>73</v>
      </c>
      <c r="C48" s="208" t="str">
        <f>IF('Réglementation,docs,indicateurs'!C48="","non","oui")</f>
        <v>oui</v>
      </c>
      <c r="D48" s="1" t="str">
        <f>IF('Réglementation,docs,indicateurs'!D36="","non","oui")</f>
        <v>non</v>
      </c>
      <c r="E48" s="262" t="s">
        <v>74</v>
      </c>
      <c r="F48" s="413">
        <f>Eligibilité!F60</f>
        <v>1</v>
      </c>
      <c r="G48" s="495" t="s">
        <v>525</v>
      </c>
      <c r="H48" s="496"/>
      <c r="I48" s="461" t="str">
        <f>CONCATENATE(IF(Eligibilité!X60&lt;&gt;"",CONCATENATE(Eligibilité!X$21,": ",Eligibilité!X60," // "),""),IF(Eligibilité!Z60&lt;&gt;"",CONCATENATE(Eligibilité!Z$21,": ",Eligibilité!Z60," // "),""),IF(Eligibilité!AB60&lt;&gt;"",CONCATENATE(Eligibilité!AB$21,": ",Eligibilité!AB60," // "),""),IF(Eligibilité!AD60&lt;&gt;"",CONCATENATE(Eligibilité!AD$21,": ",Eligibilité!AD60),""))</f>
        <v/>
      </c>
      <c r="J48" s="504" t="s">
        <v>519</v>
      </c>
      <c r="K48" s="509"/>
      <c r="L48" s="458" t="str">
        <f t="shared" si="4"/>
        <v>Demander des éclaircissements le jour de l'entretien d'audit</v>
      </c>
      <c r="M48" s="424" t="str">
        <f t="shared" si="1"/>
        <v/>
      </c>
      <c r="N48" s="517"/>
    </row>
    <row r="49" spans="1:14" ht="80.099999999999994" customHeight="1" x14ac:dyDescent="0.25">
      <c r="A49" s="31" t="s">
        <v>4</v>
      </c>
      <c r="B49" s="31" t="s">
        <v>75</v>
      </c>
      <c r="C49" s="208" t="str">
        <f>IF('Réglementation,docs,indicateurs'!C51="","non","oui")</f>
        <v>non</v>
      </c>
      <c r="D49" s="1" t="str">
        <f>IF('Réglementation,docs,indicateurs'!D51="","non","oui")</f>
        <v>oui</v>
      </c>
      <c r="E49" s="262" t="s">
        <v>76</v>
      </c>
      <c r="F49" s="413">
        <f>Eligibilité!F61</f>
        <v>1</v>
      </c>
      <c r="G49" s="495" t="s">
        <v>525</v>
      </c>
      <c r="H49" s="496"/>
      <c r="I49" s="461" t="str">
        <f>CONCATENATE(IF(Eligibilité!X61&lt;&gt;"",CONCATENATE(Eligibilité!X$21,": ",Eligibilité!X61," // "),""),IF(Eligibilité!Z61&lt;&gt;"",CONCATENATE(Eligibilité!Z$21,": ",Eligibilité!Z61," // "),""),IF(Eligibilité!AB61&lt;&gt;"",CONCATENATE(Eligibilité!AB$21,": ",Eligibilité!AB61," // "),""),IF(Eligibilité!AD61&lt;&gt;"",CONCATENATE(Eligibilité!AD$21,": ",Eligibilité!AD61),""))</f>
        <v/>
      </c>
      <c r="J49" s="504" t="s">
        <v>519</v>
      </c>
      <c r="K49" s="509"/>
      <c r="L49" s="458" t="str">
        <f t="shared" si="4"/>
        <v>Demander des éclaircissements le jour de l'entretien d'audit</v>
      </c>
      <c r="M49" s="424" t="str">
        <f t="shared" si="1"/>
        <v/>
      </c>
      <c r="N49" s="517"/>
    </row>
    <row r="50" spans="1:14" ht="80.099999999999994" customHeight="1" x14ac:dyDescent="0.25">
      <c r="A50" s="31" t="s">
        <v>4</v>
      </c>
      <c r="B50" s="31" t="s">
        <v>77</v>
      </c>
      <c r="C50" s="208" t="str">
        <f>IF('Réglementation,docs,indicateurs'!C52="","non","oui")</f>
        <v>non</v>
      </c>
      <c r="D50" s="1" t="str">
        <f>IF('Réglementation,docs,indicateurs'!D52="","non","oui")</f>
        <v>non</v>
      </c>
      <c r="E50" s="262" t="s">
        <v>78</v>
      </c>
      <c r="F50" s="413">
        <f>Eligibilité!F62</f>
        <v>1</v>
      </c>
      <c r="G50" s="495" t="s">
        <v>525</v>
      </c>
      <c r="H50" s="496"/>
      <c r="I50" s="461" t="str">
        <f>CONCATENATE(IF(Eligibilité!X62&lt;&gt;"",CONCATENATE(Eligibilité!X$21,": ",Eligibilité!X62," // "),""),IF(Eligibilité!Z62&lt;&gt;"",CONCATENATE(Eligibilité!Z$21,": ",Eligibilité!Z62," // "),""),IF(Eligibilité!AB62&lt;&gt;"",CONCATENATE(Eligibilité!AB$21,": ",Eligibilité!AB62," // "),""),IF(Eligibilité!AD62&lt;&gt;"",CONCATENATE(Eligibilité!AD$21,": ",Eligibilité!AD62),""))</f>
        <v/>
      </c>
      <c r="J50" s="504" t="s">
        <v>519</v>
      </c>
      <c r="K50" s="509"/>
      <c r="L50" s="458" t="str">
        <f t="shared" si="4"/>
        <v>Demander des éclaircissements le jour de l'entretien d'audit</v>
      </c>
      <c r="M50" s="424" t="str">
        <f t="shared" si="1"/>
        <v/>
      </c>
      <c r="N50" s="517"/>
    </row>
    <row r="51" spans="1:14" ht="80.099999999999994" customHeight="1" x14ac:dyDescent="0.25">
      <c r="A51" s="31" t="s">
        <v>4</v>
      </c>
      <c r="B51" s="31" t="s">
        <v>79</v>
      </c>
      <c r="C51" s="208" t="str">
        <f>IF('Réglementation,docs,indicateurs'!C53="","non","oui")</f>
        <v>non</v>
      </c>
      <c r="D51" s="1" t="str">
        <f>IF('Réglementation,docs,indicateurs'!D53="","non","oui")</f>
        <v>oui</v>
      </c>
      <c r="E51" s="262" t="s">
        <v>80</v>
      </c>
      <c r="F51" s="413">
        <f>Eligibilité!F63</f>
        <v>1</v>
      </c>
      <c r="G51" s="495" t="s">
        <v>525</v>
      </c>
      <c r="H51" s="496"/>
      <c r="I51" s="461" t="str">
        <f>CONCATENATE(IF(Eligibilité!X63&lt;&gt;"",CONCATENATE(Eligibilité!X$21,": ",Eligibilité!X63," // "),""),IF(Eligibilité!Z63&lt;&gt;"",CONCATENATE(Eligibilité!Z$21,": ",Eligibilité!Z63," // "),""),IF(Eligibilité!AB63&lt;&gt;"",CONCATENATE(Eligibilité!AB$21,": ",Eligibilité!AB63," // "),""),IF(Eligibilité!AD63&lt;&gt;"",CONCATENATE(Eligibilité!AD$21,": ",Eligibilité!AD63),""))</f>
        <v/>
      </c>
      <c r="J51" s="504" t="s">
        <v>519</v>
      </c>
      <c r="K51" s="509"/>
      <c r="L51" s="458" t="str">
        <f t="shared" si="4"/>
        <v>Demander des éclaircissements le jour de l'entretien d'audit</v>
      </c>
      <c r="M51" s="424" t="str">
        <f t="shared" si="1"/>
        <v/>
      </c>
      <c r="N51" s="517"/>
    </row>
    <row r="52" spans="1:14" ht="80.099999999999994" customHeight="1" x14ac:dyDescent="0.25">
      <c r="A52" s="33" t="s">
        <v>1</v>
      </c>
      <c r="B52" s="33">
        <v>4.2</v>
      </c>
      <c r="C52" s="297" t="str">
        <f>IF('Réglementation,docs,indicateurs'!C54="","non","oui")</f>
        <v>non</v>
      </c>
      <c r="D52" s="452" t="str">
        <f>IF('Réglementation,docs,indicateurs'!D54="","non","oui")</f>
        <v>oui</v>
      </c>
      <c r="E52" s="550" t="s">
        <v>81</v>
      </c>
      <c r="F52" s="414">
        <f>Eligibilité!F64</f>
        <v>1</v>
      </c>
      <c r="G52" s="493" t="s">
        <v>525</v>
      </c>
      <c r="H52" s="494"/>
      <c r="I52" s="461" t="str">
        <f>CONCATENATE(IF(Eligibilité!X64&lt;&gt;"",CONCATENATE(Eligibilité!X$21,": ",Eligibilité!X64," // "),""),IF(Eligibilité!Z64&lt;&gt;"",CONCATENATE(Eligibilité!Z$21,": ",Eligibilité!Z64," // "),""),IF(Eligibilité!AB64&lt;&gt;"",CONCATENATE(Eligibilité!AB$21,": ",Eligibilité!AB64," // "),""),IF(Eligibilité!AD64&lt;&gt;"",CONCATENATE(Eligibilité!AD$21,": ",Eligibilité!AD64),""))</f>
        <v/>
      </c>
      <c r="J52" s="512" t="s">
        <v>519</v>
      </c>
      <c r="K52" s="513"/>
      <c r="L52" s="428" t="str">
        <f t="shared" si="4"/>
        <v>Demander des éclaircissements le jour de l'entretien d'audit</v>
      </c>
      <c r="M52" s="410" t="str">
        <f t="shared" si="1"/>
        <v/>
      </c>
      <c r="N52" s="518"/>
    </row>
    <row r="53" spans="1:14" ht="80.099999999999994" customHeight="1" x14ac:dyDescent="0.25">
      <c r="A53" s="1" t="s">
        <v>4</v>
      </c>
      <c r="B53" s="1" t="s">
        <v>82</v>
      </c>
      <c r="C53" s="208" t="str">
        <f>IF('Réglementation,docs,indicateurs'!C55="","non","oui")</f>
        <v>oui</v>
      </c>
      <c r="D53" s="1" t="str">
        <f>IF('Réglementation,docs,indicateurs'!D55="","non","oui")</f>
        <v>oui</v>
      </c>
      <c r="E53" s="262" t="s">
        <v>83</v>
      </c>
      <c r="F53" s="413">
        <f>Eligibilité!F65</f>
        <v>1</v>
      </c>
      <c r="G53" s="495" t="s">
        <v>525</v>
      </c>
      <c r="H53" s="496"/>
      <c r="I53" s="461" t="str">
        <f>CONCATENATE(IF(Eligibilité!X65&lt;&gt;"",CONCATENATE(Eligibilité!X$21,": ",Eligibilité!X65," // "),""),IF(Eligibilité!Z65&lt;&gt;"",CONCATENATE(Eligibilité!Z$21,": ",Eligibilité!Z65," // "),""),IF(Eligibilité!AB65&lt;&gt;"",CONCATENATE(Eligibilité!AB$21,": ",Eligibilité!AB65," // "),""),IF(Eligibilité!AD65&lt;&gt;"",CONCATENATE(Eligibilité!AD$21,": ",Eligibilité!AD65),""))</f>
        <v/>
      </c>
      <c r="J53" s="504" t="s">
        <v>519</v>
      </c>
      <c r="K53" s="509"/>
      <c r="L53" s="458" t="str">
        <f t="shared" si="4"/>
        <v>Demander des éclaircissements le jour de l'entretien d'audit</v>
      </c>
      <c r="M53" s="424" t="str">
        <f t="shared" si="1"/>
        <v/>
      </c>
      <c r="N53" s="517"/>
    </row>
    <row r="54" spans="1:14" ht="80.099999999999994" customHeight="1" x14ac:dyDescent="0.25">
      <c r="A54" s="31" t="s">
        <v>4</v>
      </c>
      <c r="B54" s="31" t="s">
        <v>84</v>
      </c>
      <c r="C54" s="208" t="str">
        <f>IF('Réglementation,docs,indicateurs'!C58="","non","oui")</f>
        <v>oui</v>
      </c>
      <c r="D54" s="1" t="str">
        <f>IF('Réglementation,docs,indicateurs'!D58="","non","oui")</f>
        <v>oui</v>
      </c>
      <c r="E54" s="262" t="s">
        <v>85</v>
      </c>
      <c r="F54" s="413">
        <f>Eligibilité!F66</f>
        <v>1</v>
      </c>
      <c r="G54" s="495" t="s">
        <v>525</v>
      </c>
      <c r="H54" s="496"/>
      <c r="I54" s="461" t="str">
        <f>CONCATENATE(IF(Eligibilité!X66&lt;&gt;"",CONCATENATE(Eligibilité!X$21,": ",Eligibilité!X66," // "),""),IF(Eligibilité!Z66&lt;&gt;"",CONCATENATE(Eligibilité!Z$21,": ",Eligibilité!Z66," // "),""),IF(Eligibilité!AB66&lt;&gt;"",CONCATENATE(Eligibilité!AB$21,": ",Eligibilité!AB66," // "),""),IF(Eligibilité!AD66&lt;&gt;"",CONCATENATE(Eligibilité!AD$21,": ",Eligibilité!AD66),""))</f>
        <v/>
      </c>
      <c r="J54" s="504" t="s">
        <v>519</v>
      </c>
      <c r="K54" s="509"/>
      <c r="L54" s="458" t="str">
        <f t="shared" si="4"/>
        <v>Demander des éclaircissements le jour de l'entretien d'audit</v>
      </c>
      <c r="M54" s="424" t="str">
        <f t="shared" si="1"/>
        <v/>
      </c>
      <c r="N54" s="517"/>
    </row>
    <row r="55" spans="1:14" ht="80.099999999999994" customHeight="1" x14ac:dyDescent="0.25">
      <c r="A55" s="31" t="s">
        <v>4</v>
      </c>
      <c r="B55" s="31" t="s">
        <v>86</v>
      </c>
      <c r="C55" s="208" t="str">
        <f>IF('Réglementation,docs,indicateurs'!C59="","non","oui")</f>
        <v>oui</v>
      </c>
      <c r="D55" s="1" t="str">
        <f>IF('Réglementation,docs,indicateurs'!D59="","non","oui")</f>
        <v>oui</v>
      </c>
      <c r="E55" s="262" t="s">
        <v>87</v>
      </c>
      <c r="F55" s="413">
        <f>Eligibilité!F67</f>
        <v>1</v>
      </c>
      <c r="G55" s="495" t="s">
        <v>525</v>
      </c>
      <c r="H55" s="496"/>
      <c r="I55" s="461" t="str">
        <f>CONCATENATE(IF(Eligibilité!X67&lt;&gt;"",CONCATENATE(Eligibilité!X$21,": ",Eligibilité!X67," // "),""),IF(Eligibilité!Z67&lt;&gt;"",CONCATENATE(Eligibilité!Z$21,": ",Eligibilité!Z67," // "),""),IF(Eligibilité!AB67&lt;&gt;"",CONCATENATE(Eligibilité!AB$21,": ",Eligibilité!AB67," // "),""),IF(Eligibilité!AD67&lt;&gt;"",CONCATENATE(Eligibilité!AD$21,": ",Eligibilité!AD67),""))</f>
        <v/>
      </c>
      <c r="J55" s="504" t="s">
        <v>519</v>
      </c>
      <c r="K55" s="509"/>
      <c r="L55" s="458" t="str">
        <f t="shared" si="4"/>
        <v>Demander des éclaircissements le jour de l'entretien d'audit</v>
      </c>
      <c r="M55" s="424" t="str">
        <f t="shared" si="1"/>
        <v/>
      </c>
      <c r="N55" s="517"/>
    </row>
    <row r="56" spans="1:14" ht="80.099999999999994" customHeight="1" x14ac:dyDescent="0.25">
      <c r="A56" s="31" t="s">
        <v>4</v>
      </c>
      <c r="B56" s="31" t="s">
        <v>88</v>
      </c>
      <c r="C56" s="208" t="str">
        <f>IF('Réglementation,docs,indicateurs'!C60="","non","oui")</f>
        <v>oui</v>
      </c>
      <c r="D56" s="1" t="str">
        <f>IF('Réglementation,docs,indicateurs'!D60="","non","oui")</f>
        <v>oui</v>
      </c>
      <c r="E56" s="262" t="s">
        <v>89</v>
      </c>
      <c r="F56" s="413">
        <f>Eligibilité!F68</f>
        <v>1</v>
      </c>
      <c r="G56" s="495" t="s">
        <v>525</v>
      </c>
      <c r="H56" s="496"/>
      <c r="I56" s="461" t="str">
        <f>CONCATENATE(IF(Eligibilité!X68&lt;&gt;"",CONCATENATE(Eligibilité!X$21,": ",Eligibilité!X68," // "),""),IF(Eligibilité!Z68&lt;&gt;"",CONCATENATE(Eligibilité!Z$21,": ",Eligibilité!Z68," // "),""),IF(Eligibilité!AB68&lt;&gt;"",CONCATENATE(Eligibilité!AB$21,": ",Eligibilité!AB68," // "),""),IF(Eligibilité!AD68&lt;&gt;"",CONCATENATE(Eligibilité!AD$21,": ",Eligibilité!AD68),""))</f>
        <v/>
      </c>
      <c r="J56" s="504" t="s">
        <v>519</v>
      </c>
      <c r="K56" s="509"/>
      <c r="L56" s="458" t="str">
        <f t="shared" si="4"/>
        <v>Demander des éclaircissements le jour de l'entretien d'audit</v>
      </c>
      <c r="M56" s="424" t="str">
        <f t="shared" si="1"/>
        <v/>
      </c>
      <c r="N56" s="517"/>
    </row>
    <row r="57" spans="1:14" ht="80.099999999999994" customHeight="1" x14ac:dyDescent="0.25">
      <c r="A57" s="31" t="s">
        <v>4</v>
      </c>
      <c r="B57" s="31" t="s">
        <v>90</v>
      </c>
      <c r="C57" s="208" t="str">
        <f>IF('Réglementation,docs,indicateurs'!C61="","non","oui")</f>
        <v>non</v>
      </c>
      <c r="D57" s="1" t="str">
        <f>IF('Réglementation,docs,indicateurs'!D61="","non","oui")</f>
        <v>oui</v>
      </c>
      <c r="E57" s="262" t="s">
        <v>91</v>
      </c>
      <c r="F57" s="413">
        <f>Eligibilité!F69</f>
        <v>1</v>
      </c>
      <c r="G57" s="495" t="s">
        <v>525</v>
      </c>
      <c r="H57" s="496"/>
      <c r="I57" s="461" t="str">
        <f>CONCATENATE(IF(Eligibilité!X69&lt;&gt;"",CONCATENATE(Eligibilité!X$21,": ",Eligibilité!X69," // "),""),IF(Eligibilité!Z69&lt;&gt;"",CONCATENATE(Eligibilité!Z$21,": ",Eligibilité!Z69," // "),""),IF(Eligibilité!AB69&lt;&gt;"",CONCATENATE(Eligibilité!AB$21,": ",Eligibilité!AB69," // "),""),IF(Eligibilité!AD69&lt;&gt;"",CONCATENATE(Eligibilité!AD$21,": ",Eligibilité!AD69),""))</f>
        <v/>
      </c>
      <c r="J57" s="504" t="s">
        <v>519</v>
      </c>
      <c r="K57" s="509"/>
      <c r="L57" s="458" t="str">
        <f t="shared" si="4"/>
        <v>Demander des éclaircissements le jour de l'entretien d'audit</v>
      </c>
      <c r="M57" s="424" t="str">
        <f t="shared" si="1"/>
        <v/>
      </c>
      <c r="N57" s="517"/>
    </row>
    <row r="58" spans="1:14" ht="80.099999999999994" customHeight="1" x14ac:dyDescent="0.25">
      <c r="A58" s="29" t="s">
        <v>1</v>
      </c>
      <c r="B58" s="29">
        <v>4.3</v>
      </c>
      <c r="C58" s="297" t="str">
        <f>IF('Réglementation,docs,indicateurs'!C64="","non","oui")</f>
        <v>non</v>
      </c>
      <c r="D58" s="452" t="str">
        <f>IF('Réglementation,docs,indicateurs'!D64="","non","oui")</f>
        <v>oui</v>
      </c>
      <c r="E58" s="550" t="s">
        <v>92</v>
      </c>
      <c r="F58" s="414">
        <f>Eligibilité!F70</f>
        <v>1</v>
      </c>
      <c r="G58" s="493" t="s">
        <v>525</v>
      </c>
      <c r="H58" s="494"/>
      <c r="I58" s="461" t="str">
        <f>CONCATENATE(IF(Eligibilité!X70&lt;&gt;"",CONCATENATE(Eligibilité!X$21,": ",Eligibilité!X70," // "),""),IF(Eligibilité!Z70&lt;&gt;"",CONCATENATE(Eligibilité!Z$21,": ",Eligibilité!Z70," // "),""),IF(Eligibilité!AB70&lt;&gt;"",CONCATENATE(Eligibilité!AB$21,": ",Eligibilité!AB70," // "),""),IF(Eligibilité!AD70&lt;&gt;"",CONCATENATE(Eligibilité!AD$21,": ",Eligibilité!AD70),""))</f>
        <v/>
      </c>
      <c r="J58" s="512" t="s">
        <v>519</v>
      </c>
      <c r="K58" s="513"/>
      <c r="L58" s="428" t="str">
        <f t="shared" si="4"/>
        <v>Demander des éclaircissements le jour de l'entretien d'audit</v>
      </c>
      <c r="M58" s="410" t="str">
        <f t="shared" si="1"/>
        <v/>
      </c>
      <c r="N58" s="518"/>
    </row>
    <row r="59" spans="1:14" ht="80.099999999999994" customHeight="1" x14ac:dyDescent="0.25">
      <c r="A59" s="31" t="s">
        <v>4</v>
      </c>
      <c r="B59" s="31" t="s">
        <v>93</v>
      </c>
      <c r="C59" s="208" t="str">
        <f>IF('Réglementation,docs,indicateurs'!C65="","non","oui")</f>
        <v>non</v>
      </c>
      <c r="D59" s="1" t="str">
        <f>IF('Réglementation,docs,indicateurs'!D65="","non","oui")</f>
        <v>oui</v>
      </c>
      <c r="E59" s="262" t="s">
        <v>94</v>
      </c>
      <c r="F59" s="413">
        <f>Eligibilité!F71</f>
        <v>1</v>
      </c>
      <c r="G59" s="495" t="s">
        <v>525</v>
      </c>
      <c r="H59" s="496"/>
      <c r="I59" s="461" t="str">
        <f>CONCATENATE(IF(Eligibilité!X71&lt;&gt;"",CONCATENATE(Eligibilité!X$21,": ",Eligibilité!X71," // "),""),IF(Eligibilité!Z71&lt;&gt;"",CONCATENATE(Eligibilité!Z$21,": ",Eligibilité!Z71," // "),""),IF(Eligibilité!AB71&lt;&gt;"",CONCATENATE(Eligibilité!AB$21,": ",Eligibilité!AB71," // "),""),IF(Eligibilité!AD71&lt;&gt;"",CONCATENATE(Eligibilité!AD$21,": ",Eligibilité!AD71),""))</f>
        <v/>
      </c>
      <c r="J59" s="504" t="s">
        <v>519</v>
      </c>
      <c r="K59" s="509"/>
      <c r="L59" s="458" t="str">
        <f t="shared" si="4"/>
        <v>Demander des éclaircissements le jour de l'entretien d'audit</v>
      </c>
      <c r="M59" s="424" t="str">
        <f t="shared" si="1"/>
        <v/>
      </c>
      <c r="N59" s="517"/>
    </row>
    <row r="60" spans="1:14" ht="80.099999999999994" customHeight="1" thickBot="1" x14ac:dyDescent="0.3">
      <c r="A60" s="34" t="s">
        <v>4</v>
      </c>
      <c r="B60" s="35" t="s">
        <v>95</v>
      </c>
      <c r="C60" s="290" t="str">
        <f>IF('Réglementation,docs,indicateurs'!C66="","non","oui")</f>
        <v>non</v>
      </c>
      <c r="D60" s="1" t="str">
        <f>IF('Réglementation,docs,indicateurs'!D66="","non","oui")</f>
        <v>oui</v>
      </c>
      <c r="E60" s="440" t="s">
        <v>96</v>
      </c>
      <c r="F60" s="415">
        <f>Eligibilité!F72</f>
        <v>1</v>
      </c>
      <c r="G60" s="478" t="s">
        <v>525</v>
      </c>
      <c r="H60" s="482"/>
      <c r="I60" s="461" t="str">
        <f>CONCATENATE(IF(Eligibilité!X72&lt;&gt;"",CONCATENATE(Eligibilité!X$21,": ",Eligibilité!X72," // "),""),IF(Eligibilité!Z72&lt;&gt;"",CONCATENATE(Eligibilité!Z$21,": ",Eligibilité!Z72," // "),""),IF(Eligibilité!AB72&lt;&gt;"",CONCATENATE(Eligibilité!AB$21,": ",Eligibilité!AB72," // "),""),IF(Eligibilité!AD72&lt;&gt;"",CONCATENATE(Eligibilité!AD$21,": ",Eligibilité!AD72),""))</f>
        <v/>
      </c>
      <c r="J60" s="504" t="s">
        <v>519</v>
      </c>
      <c r="K60" s="509"/>
      <c r="L60" s="458" t="str">
        <f t="shared" si="4"/>
        <v>Demander des éclaircissements le jour de l'entretien d'audit</v>
      </c>
      <c r="M60" s="424" t="str">
        <f t="shared" si="1"/>
        <v/>
      </c>
      <c r="N60" s="517"/>
    </row>
    <row r="61" spans="1:14" ht="80.099999999999994" customHeight="1" thickBot="1" x14ac:dyDescent="0.3">
      <c r="A61" s="61" t="s">
        <v>145</v>
      </c>
      <c r="B61" s="8">
        <v>5</v>
      </c>
      <c r="C61" s="99"/>
      <c r="D61" s="448"/>
      <c r="E61" s="451" t="s">
        <v>97</v>
      </c>
      <c r="F61" s="460">
        <f>Eligibilité!O73</f>
        <v>1</v>
      </c>
      <c r="G61" s="656"/>
      <c r="H61" s="657"/>
      <c r="I61" s="657"/>
      <c r="J61" s="657"/>
      <c r="K61" s="657"/>
      <c r="L61" s="657"/>
      <c r="M61" s="657"/>
      <c r="N61" s="658"/>
    </row>
    <row r="62" spans="1:14" ht="80.099999999999994" customHeight="1" x14ac:dyDescent="0.25">
      <c r="A62" s="36" t="s">
        <v>1</v>
      </c>
      <c r="B62" s="36" t="s">
        <v>98</v>
      </c>
      <c r="C62" s="297" t="str">
        <f>IF('Réglementation,docs,indicateurs'!C70="","non","oui")</f>
        <v>non</v>
      </c>
      <c r="D62" s="452" t="str">
        <f>IF('Réglementation,docs,indicateurs'!D70="","non","oui")</f>
        <v>non</v>
      </c>
      <c r="E62" s="550" t="s">
        <v>99</v>
      </c>
      <c r="F62" s="414">
        <f>Eligibilité!F74</f>
        <v>1</v>
      </c>
      <c r="G62" s="493" t="s">
        <v>525</v>
      </c>
      <c r="H62" s="494"/>
      <c r="I62" s="461" t="str">
        <f>CONCATENATE(IF(Eligibilité!X74&lt;&gt;"",CONCATENATE(Eligibilité!X$21,": ",Eligibilité!X74," // "),""),IF(Eligibilité!Z74&lt;&gt;"",CONCATENATE(Eligibilité!Z$21,": ",Eligibilité!Z74," // "),""),IF(Eligibilité!AB74&lt;&gt;"",CONCATENATE(Eligibilité!AB$21,": ",Eligibilité!AB74," // "),""),IF(Eligibilité!AD74&lt;&gt;"",CONCATENATE(Eligibilité!AD$21,": ",Eligibilité!AD74),""))</f>
        <v/>
      </c>
      <c r="J62" s="512" t="s">
        <v>519</v>
      </c>
      <c r="K62" s="513"/>
      <c r="L62" s="428" t="str">
        <f t="shared" ref="L62:L76" si="5">IF(AND(G62=$S$2,J62=$R$2),$U$1,IF(AND(G62=$S$2,J62=$R$3),$U$2,IF(AND(G62=$S$3,J62=$R$2),$U$4,IF(AND(G62=$S$3,J62=$R$3),$U$5,IF(AND(G62=$S$4,J62=$R$2),$U$6,IF(AND(G62=$S$4,J62=$R$3),$U$5,IF(AND(G62=$S$5,J62=$R$3),$U$7,$U$3)))))))</f>
        <v>Demander des éclaircissements le jour de l'entretien d'audit</v>
      </c>
      <c r="M62" s="410" t="str">
        <f t="shared" si="1"/>
        <v/>
      </c>
      <c r="N62" s="518"/>
    </row>
    <row r="63" spans="1:14" ht="80.099999999999994" customHeight="1" x14ac:dyDescent="0.25">
      <c r="A63" s="37" t="s">
        <v>4</v>
      </c>
      <c r="B63" s="37" t="s">
        <v>100</v>
      </c>
      <c r="C63" s="208" t="str">
        <f>IF('Réglementation,docs,indicateurs'!C71="","non","oui")</f>
        <v>non</v>
      </c>
      <c r="D63" s="1" t="str">
        <f>IF('Réglementation,docs,indicateurs'!D71="","non","oui")</f>
        <v>non</v>
      </c>
      <c r="E63" s="38" t="s">
        <v>101</v>
      </c>
      <c r="F63" s="412">
        <f>Eligibilité!F75</f>
        <v>1</v>
      </c>
      <c r="G63" s="497" t="s">
        <v>525</v>
      </c>
      <c r="H63" s="498"/>
      <c r="I63" s="461" t="str">
        <f>CONCATENATE(IF(Eligibilité!X75&lt;&gt;"",CONCATENATE(Eligibilité!X$21,": ",Eligibilité!X75," // "),""),IF(Eligibilité!Z75&lt;&gt;"",CONCATENATE(Eligibilité!Z$21,": ",Eligibilité!Z75," // "),""),IF(Eligibilité!AB75&lt;&gt;"",CONCATENATE(Eligibilité!AB$21,": ",Eligibilité!AB75," // "),""),IF(Eligibilité!AD75&lt;&gt;"",CONCATENATE(Eligibilité!AD$21,": ",Eligibilité!AD75),""))</f>
        <v/>
      </c>
      <c r="J63" s="504" t="s">
        <v>519</v>
      </c>
      <c r="K63" s="509"/>
      <c r="L63" s="458" t="str">
        <f t="shared" si="5"/>
        <v>Demander des éclaircissements le jour de l'entretien d'audit</v>
      </c>
      <c r="M63" s="424" t="str">
        <f t="shared" si="1"/>
        <v/>
      </c>
      <c r="N63" s="517"/>
    </row>
    <row r="64" spans="1:14" ht="80.099999999999994" customHeight="1" x14ac:dyDescent="0.25">
      <c r="A64" s="37" t="s">
        <v>4</v>
      </c>
      <c r="B64" s="37" t="s">
        <v>102</v>
      </c>
      <c r="C64" s="208" t="str">
        <f>IF('Réglementation,docs,indicateurs'!C72="","non","oui")</f>
        <v>oui</v>
      </c>
      <c r="D64" s="1" t="str">
        <f>IF('Réglementation,docs,indicateurs'!D72="","non","oui")</f>
        <v>oui</v>
      </c>
      <c r="E64" s="39" t="s">
        <v>103</v>
      </c>
      <c r="F64" s="413">
        <f>Eligibilité!F76</f>
        <v>1</v>
      </c>
      <c r="G64" s="495" t="s">
        <v>525</v>
      </c>
      <c r="H64" s="499"/>
      <c r="I64" s="461" t="str">
        <f>CONCATENATE(IF(Eligibilité!X76&lt;&gt;"",CONCATENATE(Eligibilité!X$21,": ",Eligibilité!X76," // "),""),IF(Eligibilité!Z76&lt;&gt;"",CONCATENATE(Eligibilité!Z$21,": ",Eligibilité!Z76," // "),""),IF(Eligibilité!AB76&lt;&gt;"",CONCATENATE(Eligibilité!AB$21,": ",Eligibilité!AB76," // "),""),IF(Eligibilité!AD76&lt;&gt;"",CONCATENATE(Eligibilité!AD$21,": ",Eligibilité!AD76),""))</f>
        <v/>
      </c>
      <c r="J64" s="504" t="s">
        <v>519</v>
      </c>
      <c r="K64" s="509"/>
      <c r="L64" s="458" t="str">
        <f t="shared" si="5"/>
        <v>Demander des éclaircissements le jour de l'entretien d'audit</v>
      </c>
      <c r="M64" s="424" t="str">
        <f t="shared" si="1"/>
        <v/>
      </c>
      <c r="N64" s="517"/>
    </row>
    <row r="65" spans="1:15" ht="80.099999999999994" customHeight="1" x14ac:dyDescent="0.25">
      <c r="A65" s="40" t="s">
        <v>1</v>
      </c>
      <c r="B65" s="40" t="s">
        <v>104</v>
      </c>
      <c r="C65" s="297" t="str">
        <f>IF('Réglementation,docs,indicateurs'!C73="","non","oui")</f>
        <v>non</v>
      </c>
      <c r="D65" s="452" t="str">
        <f>IF('Réglementation,docs,indicateurs'!D73="","non","oui")</f>
        <v>non</v>
      </c>
      <c r="E65" s="551" t="s">
        <v>105</v>
      </c>
      <c r="F65" s="414">
        <f>Eligibilité!F77</f>
        <v>1</v>
      </c>
      <c r="G65" s="493" t="s">
        <v>525</v>
      </c>
      <c r="H65" s="494"/>
      <c r="I65" s="461" t="str">
        <f>CONCATENATE(IF(Eligibilité!X77&lt;&gt;"",CONCATENATE(Eligibilité!X$21,": ",Eligibilité!X77," // "),""),IF(Eligibilité!Z77&lt;&gt;"",CONCATENATE(Eligibilité!Z$21,": ",Eligibilité!Z77," // "),""),IF(Eligibilité!AB77&lt;&gt;"",CONCATENATE(Eligibilité!AB$21,": ",Eligibilité!AB77," // "),""),IF(Eligibilité!AD77&lt;&gt;"",CONCATENATE(Eligibilité!AD$21,": ",Eligibilité!AD77),""))</f>
        <v/>
      </c>
      <c r="J65" s="512" t="s">
        <v>519</v>
      </c>
      <c r="K65" s="513"/>
      <c r="L65" s="428" t="str">
        <f t="shared" si="5"/>
        <v>Demander des éclaircissements le jour de l'entretien d'audit</v>
      </c>
      <c r="M65" s="410" t="str">
        <f t="shared" si="1"/>
        <v/>
      </c>
      <c r="N65" s="518"/>
    </row>
    <row r="66" spans="1:15" ht="80.099999999999994" customHeight="1" x14ac:dyDescent="0.25">
      <c r="A66" s="37" t="s">
        <v>4</v>
      </c>
      <c r="B66" s="37" t="s">
        <v>106</v>
      </c>
      <c r="C66" s="208" t="str">
        <f>IF('Réglementation,docs,indicateurs'!C74="","non","oui")</f>
        <v>non</v>
      </c>
      <c r="D66" s="1" t="str">
        <f>IF('Réglementation,docs,indicateurs'!D74="","non","oui")</f>
        <v>non</v>
      </c>
      <c r="E66" s="39" t="s">
        <v>107</v>
      </c>
      <c r="F66" s="413">
        <f>Eligibilité!F78</f>
        <v>1</v>
      </c>
      <c r="G66" s="495" t="s">
        <v>525</v>
      </c>
      <c r="H66" s="499"/>
      <c r="I66" s="461" t="str">
        <f>CONCATENATE(IF(Eligibilité!X78&lt;&gt;"",CONCATENATE(Eligibilité!X$21,": ",Eligibilité!X78," // "),""),IF(Eligibilité!Z78&lt;&gt;"",CONCATENATE(Eligibilité!Z$21,": ",Eligibilité!Z78," // "),""),IF(Eligibilité!AB78&lt;&gt;"",CONCATENATE(Eligibilité!AB$21,": ",Eligibilité!AB78," // "),""),IF(Eligibilité!AD78&lt;&gt;"",CONCATENATE(Eligibilité!AD$21,": ",Eligibilité!AD78),""))</f>
        <v/>
      </c>
      <c r="J66" s="504" t="s">
        <v>519</v>
      </c>
      <c r="K66" s="509"/>
      <c r="L66" s="458" t="str">
        <f t="shared" si="5"/>
        <v>Demander des éclaircissements le jour de l'entretien d'audit</v>
      </c>
      <c r="M66" s="424" t="str">
        <f t="shared" si="1"/>
        <v/>
      </c>
      <c r="N66" s="517"/>
    </row>
    <row r="67" spans="1:15" ht="80.099999999999994" customHeight="1" x14ac:dyDescent="0.25">
      <c r="A67" s="37" t="s">
        <v>4</v>
      </c>
      <c r="B67" s="41" t="s">
        <v>108</v>
      </c>
      <c r="C67" s="208" t="str">
        <f>IF('Réglementation,docs,indicateurs'!C75="","non","oui")</f>
        <v>non</v>
      </c>
      <c r="D67" s="1" t="str">
        <f>IF('Réglementation,docs,indicateurs'!D75="","non","oui")</f>
        <v>non</v>
      </c>
      <c r="E67" s="39" t="s">
        <v>109</v>
      </c>
      <c r="F67" s="413">
        <f>Eligibilité!F79</f>
        <v>1</v>
      </c>
      <c r="G67" s="495" t="s">
        <v>525</v>
      </c>
      <c r="H67" s="499"/>
      <c r="I67" s="461" t="str">
        <f>CONCATENATE(IF(Eligibilité!X79&lt;&gt;"",CONCATENATE(Eligibilité!X$21,": ",Eligibilité!X79," // "),""),IF(Eligibilité!Z79&lt;&gt;"",CONCATENATE(Eligibilité!Z$21,": ",Eligibilité!Z79," // "),""),IF(Eligibilité!AB79&lt;&gt;"",CONCATENATE(Eligibilité!AB$21,": ",Eligibilité!AB79," // "),""),IF(Eligibilité!AD79&lt;&gt;"",CONCATENATE(Eligibilité!AD$21,": ",Eligibilité!AD79),""))</f>
        <v/>
      </c>
      <c r="J67" s="504" t="s">
        <v>519</v>
      </c>
      <c r="K67" s="509"/>
      <c r="L67" s="458" t="str">
        <f t="shared" si="5"/>
        <v>Demander des éclaircissements le jour de l'entretien d'audit</v>
      </c>
      <c r="M67" s="424" t="str">
        <f t="shared" si="1"/>
        <v/>
      </c>
      <c r="N67" s="517"/>
    </row>
    <row r="68" spans="1:15" ht="80.099999999999994" customHeight="1" x14ac:dyDescent="0.25">
      <c r="A68" s="42" t="s">
        <v>1</v>
      </c>
      <c r="B68" s="42" t="s">
        <v>110</v>
      </c>
      <c r="C68" s="297" t="str">
        <f>IF('Réglementation,docs,indicateurs'!C76="","non","oui")</f>
        <v>non</v>
      </c>
      <c r="D68" s="452" t="str">
        <f>IF('Réglementation,docs,indicateurs'!D76="","non","oui")</f>
        <v>non</v>
      </c>
      <c r="E68" s="551" t="s">
        <v>111</v>
      </c>
      <c r="F68" s="414">
        <f>Eligibilité!F80</f>
        <v>1</v>
      </c>
      <c r="G68" s="493" t="s">
        <v>525</v>
      </c>
      <c r="H68" s="494"/>
      <c r="I68" s="461" t="str">
        <f>CONCATENATE(IF(Eligibilité!X80&lt;&gt;"",CONCATENATE(Eligibilité!X$21,": ",Eligibilité!X80," // "),""),IF(Eligibilité!Z80&lt;&gt;"",CONCATENATE(Eligibilité!Z$21,": ",Eligibilité!Z80," // "),""),IF(Eligibilité!AB80&lt;&gt;"",CONCATENATE(Eligibilité!AB$21,": ",Eligibilité!AB80," // "),""),IF(Eligibilité!AD80&lt;&gt;"",CONCATENATE(Eligibilité!AD$21,": ",Eligibilité!AD80),""))</f>
        <v/>
      </c>
      <c r="J68" s="512" t="s">
        <v>519</v>
      </c>
      <c r="K68" s="513"/>
      <c r="L68" s="428" t="str">
        <f t="shared" si="5"/>
        <v>Demander des éclaircissements le jour de l'entretien d'audit</v>
      </c>
      <c r="M68" s="410" t="str">
        <f t="shared" si="1"/>
        <v/>
      </c>
      <c r="N68" s="518"/>
    </row>
    <row r="69" spans="1:15" ht="80.099999999999994" customHeight="1" x14ac:dyDescent="0.25">
      <c r="A69" s="37" t="s">
        <v>4</v>
      </c>
      <c r="B69" s="41" t="s">
        <v>112</v>
      </c>
      <c r="C69" s="208" t="str">
        <f>IF('Réglementation,docs,indicateurs'!C79="","non","oui")</f>
        <v>oui</v>
      </c>
      <c r="D69" s="1" t="str">
        <f>IF('Réglementation,docs,indicateurs'!D79="","non","oui")</f>
        <v>oui</v>
      </c>
      <c r="E69" s="39" t="s">
        <v>113</v>
      </c>
      <c r="F69" s="413">
        <f>Eligibilité!F81</f>
        <v>1</v>
      </c>
      <c r="G69" s="495" t="s">
        <v>525</v>
      </c>
      <c r="H69" s="499"/>
      <c r="I69" s="461" t="str">
        <f>CONCATENATE(IF(Eligibilité!X81&lt;&gt;"",CONCATENATE(Eligibilité!X$21,": ",Eligibilité!X81," // "),""),IF(Eligibilité!Z81&lt;&gt;"",CONCATENATE(Eligibilité!Z$21,": ",Eligibilité!Z81," // "),""),IF(Eligibilité!AB81&lt;&gt;"",CONCATENATE(Eligibilité!AB$21,": ",Eligibilité!AB81," // "),""),IF(Eligibilité!AD81&lt;&gt;"",CONCATENATE(Eligibilité!AD$21,": ",Eligibilité!AD81),""))</f>
        <v/>
      </c>
      <c r="J69" s="504" t="s">
        <v>519</v>
      </c>
      <c r="K69" s="509"/>
      <c r="L69" s="458" t="str">
        <f t="shared" si="5"/>
        <v>Demander des éclaircissements le jour de l'entretien d'audit</v>
      </c>
      <c r="M69" s="424" t="str">
        <f t="shared" si="1"/>
        <v/>
      </c>
      <c r="N69" s="517"/>
    </row>
    <row r="70" spans="1:15" ht="80.099999999999994" customHeight="1" x14ac:dyDescent="0.25">
      <c r="A70" s="41" t="s">
        <v>4</v>
      </c>
      <c r="B70" s="37" t="s">
        <v>114</v>
      </c>
      <c r="C70" s="208" t="str">
        <f>IF('Réglementation,docs,indicateurs'!C80="","non","oui")</f>
        <v>non</v>
      </c>
      <c r="D70" s="1" t="str">
        <f>IF('Réglementation,docs,indicateurs'!D80="","non","oui")</f>
        <v>oui</v>
      </c>
      <c r="E70" s="39" t="s">
        <v>115</v>
      </c>
      <c r="F70" s="413">
        <f>Eligibilité!F82</f>
        <v>1</v>
      </c>
      <c r="G70" s="495" t="s">
        <v>525</v>
      </c>
      <c r="H70" s="499"/>
      <c r="I70" s="461" t="str">
        <f>CONCATENATE(IF(Eligibilité!X82&lt;&gt;"",CONCATENATE(Eligibilité!X$21,": ",Eligibilité!X82," // "),""),IF(Eligibilité!Z82&lt;&gt;"",CONCATENATE(Eligibilité!Z$21,": ",Eligibilité!Z82," // "),""),IF(Eligibilité!AB82&lt;&gt;"",CONCATENATE(Eligibilité!AB$21,": ",Eligibilité!AB82," // "),""),IF(Eligibilité!AD82&lt;&gt;"",CONCATENATE(Eligibilité!AD$21,": ",Eligibilité!AD82),""))</f>
        <v/>
      </c>
      <c r="J70" s="504" t="s">
        <v>519</v>
      </c>
      <c r="K70" s="509"/>
      <c r="L70" s="458" t="str">
        <f t="shared" si="5"/>
        <v>Demander des éclaircissements le jour de l'entretien d'audit</v>
      </c>
      <c r="M70" s="424" t="str">
        <f t="shared" si="1"/>
        <v/>
      </c>
      <c r="N70" s="517"/>
    </row>
    <row r="71" spans="1:15" ht="80.099999999999994" customHeight="1" x14ac:dyDescent="0.25">
      <c r="A71" s="43" t="s">
        <v>1</v>
      </c>
      <c r="B71" s="43" t="s">
        <v>116</v>
      </c>
      <c r="C71" s="297" t="str">
        <f>IF('Réglementation,docs,indicateurs'!C81="","non","oui")</f>
        <v>non</v>
      </c>
      <c r="D71" s="452" t="str">
        <f>IF('Réglementation,docs,indicateurs'!D81="","non","oui")</f>
        <v>non</v>
      </c>
      <c r="E71" s="551" t="s">
        <v>117</v>
      </c>
      <c r="F71" s="414">
        <f>Eligibilité!F83</f>
        <v>1</v>
      </c>
      <c r="G71" s="493" t="s">
        <v>525</v>
      </c>
      <c r="H71" s="494"/>
      <c r="I71" s="461" t="str">
        <f>CONCATENATE(IF(Eligibilité!X83&lt;&gt;"",CONCATENATE(Eligibilité!X$21,": ",Eligibilité!X83," // "),""),IF(Eligibilité!Z83&lt;&gt;"",CONCATENATE(Eligibilité!Z$21,": ",Eligibilité!Z83," // "),""),IF(Eligibilité!AB83&lt;&gt;"",CONCATENATE(Eligibilité!AB$21,": ",Eligibilité!AB83," // "),""),IF(Eligibilité!AD83&lt;&gt;"",CONCATENATE(Eligibilité!AD$21,": ",Eligibilité!AD83),""))</f>
        <v/>
      </c>
      <c r="J71" s="512" t="s">
        <v>519</v>
      </c>
      <c r="K71" s="513"/>
      <c r="L71" s="428" t="str">
        <f t="shared" si="5"/>
        <v>Demander des éclaircissements le jour de l'entretien d'audit</v>
      </c>
      <c r="M71" s="410" t="str">
        <f t="shared" si="1"/>
        <v/>
      </c>
      <c r="N71" s="518"/>
    </row>
    <row r="72" spans="1:15" ht="80.099999999999994" customHeight="1" x14ac:dyDescent="0.25">
      <c r="A72" s="37" t="s">
        <v>4</v>
      </c>
      <c r="B72" s="37" t="s">
        <v>118</v>
      </c>
      <c r="C72" s="208" t="str">
        <f>IF('Réglementation,docs,indicateurs'!C82="","non","oui")</f>
        <v>non</v>
      </c>
      <c r="D72" s="1" t="str">
        <f>IF('Réglementation,docs,indicateurs'!D82="","non","oui")</f>
        <v>oui</v>
      </c>
      <c r="E72" s="39" t="s">
        <v>119</v>
      </c>
      <c r="F72" s="413">
        <f>Eligibilité!F84</f>
        <v>1</v>
      </c>
      <c r="G72" s="495" t="s">
        <v>525</v>
      </c>
      <c r="H72" s="499"/>
      <c r="I72" s="461" t="str">
        <f>CONCATENATE(IF(Eligibilité!X84&lt;&gt;"",CONCATENATE(Eligibilité!X$21,": ",Eligibilité!X84," // "),""),IF(Eligibilité!Z84&lt;&gt;"",CONCATENATE(Eligibilité!Z$21,": ",Eligibilité!Z84," // "),""),IF(Eligibilité!AB84&lt;&gt;"",CONCATENATE(Eligibilité!AB$21,": ",Eligibilité!AB84," // "),""),IF(Eligibilité!AD84&lt;&gt;"",CONCATENATE(Eligibilité!AD$21,": ",Eligibilité!AD84),""))</f>
        <v/>
      </c>
      <c r="J72" s="504" t="s">
        <v>519</v>
      </c>
      <c r="K72" s="509"/>
      <c r="L72" s="458" t="str">
        <f t="shared" si="5"/>
        <v>Demander des éclaircissements le jour de l'entretien d'audit</v>
      </c>
      <c r="M72" s="424" t="str">
        <f t="shared" si="1"/>
        <v/>
      </c>
      <c r="N72" s="517"/>
    </row>
    <row r="73" spans="1:15" ht="80.099999999999994" customHeight="1" x14ac:dyDescent="0.25">
      <c r="A73" s="37" t="s">
        <v>4</v>
      </c>
      <c r="B73" s="37" t="s">
        <v>120</v>
      </c>
      <c r="C73" s="208" t="str">
        <f>IF('Réglementation,docs,indicateurs'!C83="","non","oui")</f>
        <v>non</v>
      </c>
      <c r="D73" s="1" t="str">
        <f>IF('Réglementation,docs,indicateurs'!D83="","non","oui")</f>
        <v>oui</v>
      </c>
      <c r="E73" s="39" t="s">
        <v>121</v>
      </c>
      <c r="F73" s="413">
        <f>Eligibilité!F85</f>
        <v>1</v>
      </c>
      <c r="G73" s="495" t="s">
        <v>525</v>
      </c>
      <c r="H73" s="499"/>
      <c r="I73" s="461" t="str">
        <f>CONCATENATE(IF(Eligibilité!X85&lt;&gt;"",CONCATENATE(Eligibilité!X$21,": ",Eligibilité!X85," // "),""),IF(Eligibilité!Z85&lt;&gt;"",CONCATENATE(Eligibilité!Z$21,": ",Eligibilité!Z85," // "),""),IF(Eligibilité!AB85&lt;&gt;"",CONCATENATE(Eligibilité!AB$21,": ",Eligibilité!AB85," // "),""),IF(Eligibilité!AD85&lt;&gt;"",CONCATENATE(Eligibilité!AD$21,": ",Eligibilité!AD85),""))</f>
        <v/>
      </c>
      <c r="J73" s="504" t="s">
        <v>519</v>
      </c>
      <c r="K73" s="509"/>
      <c r="L73" s="458" t="str">
        <f t="shared" si="5"/>
        <v>Demander des éclaircissements le jour de l'entretien d'audit</v>
      </c>
      <c r="M73" s="424" t="str">
        <f t="shared" si="1"/>
        <v/>
      </c>
      <c r="N73" s="517"/>
    </row>
    <row r="74" spans="1:15" ht="80.099999999999994" customHeight="1" x14ac:dyDescent="0.25">
      <c r="A74" s="41" t="s">
        <v>4</v>
      </c>
      <c r="B74" s="41" t="s">
        <v>122</v>
      </c>
      <c r="C74" s="208" t="str">
        <f>IF('Réglementation,docs,indicateurs'!C84="","non","oui")</f>
        <v>non</v>
      </c>
      <c r="D74" s="1" t="str">
        <f>IF('Réglementation,docs,indicateurs'!D84="","non","oui")</f>
        <v>non</v>
      </c>
      <c r="E74" s="39" t="s">
        <v>123</v>
      </c>
      <c r="F74" s="413">
        <f>Eligibilité!F86</f>
        <v>1</v>
      </c>
      <c r="G74" s="495" t="s">
        <v>525</v>
      </c>
      <c r="H74" s="499"/>
      <c r="I74" s="461" t="str">
        <f>CONCATENATE(IF(Eligibilité!X86&lt;&gt;"",CONCATENATE(Eligibilité!X$21,": ",Eligibilité!X86," // "),""),IF(Eligibilité!Z86&lt;&gt;"",CONCATENATE(Eligibilité!Z$21,": ",Eligibilité!Z86," // "),""),IF(Eligibilité!AB86&lt;&gt;"",CONCATENATE(Eligibilité!AB$21,": ",Eligibilité!AB86," // "),""),IF(Eligibilité!AD86&lt;&gt;"",CONCATENATE(Eligibilité!AD$21,": ",Eligibilité!AD86),""))</f>
        <v/>
      </c>
      <c r="J74" s="504" t="s">
        <v>519</v>
      </c>
      <c r="K74" s="509"/>
      <c r="L74" s="458" t="str">
        <f t="shared" si="5"/>
        <v>Demander des éclaircissements le jour de l'entretien d'audit</v>
      </c>
      <c r="M74" s="424" t="str">
        <f t="shared" si="1"/>
        <v/>
      </c>
      <c r="N74" s="517"/>
    </row>
    <row r="75" spans="1:15" ht="80.099999999999994" customHeight="1" x14ac:dyDescent="0.25">
      <c r="A75" s="43" t="s">
        <v>1</v>
      </c>
      <c r="B75" s="43" t="s">
        <v>124</v>
      </c>
      <c r="C75" s="441" t="str">
        <f>IF('Réglementation,docs,indicateurs'!C88="","non","oui")</f>
        <v>non</v>
      </c>
      <c r="D75" s="300" t="str">
        <f>IF('Réglementation,docs,indicateurs'!D88="","non","oui")</f>
        <v>non</v>
      </c>
      <c r="E75" s="551" t="s">
        <v>125</v>
      </c>
      <c r="F75" s="414">
        <f>Eligibilité!F87</f>
        <v>1</v>
      </c>
      <c r="G75" s="493" t="s">
        <v>525</v>
      </c>
      <c r="H75" s="494"/>
      <c r="I75" s="461" t="str">
        <f>CONCATENATE(IF(Eligibilité!X87&lt;&gt;"",CONCATENATE(Eligibilité!X$21,": ",Eligibilité!X87," // "),""),IF(Eligibilité!Z87&lt;&gt;"",CONCATENATE(Eligibilité!Z$21,": ",Eligibilité!Z87," // "),""),IF(Eligibilité!AB87&lt;&gt;"",CONCATENATE(Eligibilité!AB$21,": ",Eligibilité!AB87," // "),""),IF(Eligibilité!AD87&lt;&gt;"",CONCATENATE(Eligibilité!AD$21,": ",Eligibilité!AD87),""))</f>
        <v/>
      </c>
      <c r="J75" s="512" t="s">
        <v>519</v>
      </c>
      <c r="K75" s="513"/>
      <c r="L75" s="428" t="str">
        <f t="shared" si="5"/>
        <v>Demander des éclaircissements le jour de l'entretien d'audit</v>
      </c>
      <c r="M75" s="410" t="str">
        <f t="shared" si="1"/>
        <v/>
      </c>
      <c r="N75" s="518"/>
    </row>
    <row r="76" spans="1:15" ht="80.099999999999994" customHeight="1" thickBot="1" x14ac:dyDescent="0.3">
      <c r="A76" s="45" t="s">
        <v>4</v>
      </c>
      <c r="B76" s="433" t="s">
        <v>126</v>
      </c>
      <c r="C76" s="447" t="str">
        <f>IF('Réglementation,docs,indicateurs'!C89="","non","oui")</f>
        <v>non</v>
      </c>
      <c r="D76" s="431" t="str">
        <f>IF('Réglementation,docs,indicateurs'!D89="","non","oui")</f>
        <v>non</v>
      </c>
      <c r="E76" s="429" t="s">
        <v>127</v>
      </c>
      <c r="F76" s="434">
        <f>Eligibilité!F88</f>
        <v>1</v>
      </c>
      <c r="G76" s="500" t="s">
        <v>525</v>
      </c>
      <c r="H76" s="501"/>
      <c r="I76" s="463" t="str">
        <f>CONCATENATE(IF(Eligibilité!X88&lt;&gt;"",CONCATENATE(Eligibilité!X$21,": ",Eligibilité!X88," // "),""),IF(Eligibilité!Z88&lt;&gt;"",CONCATENATE(Eligibilité!Z$21,": ",Eligibilité!Z88," // "),""),IF(Eligibilité!AB88&lt;&gt;"",CONCATENATE(Eligibilité!AB$21,": ",Eligibilité!AB88," // "),""),IF(Eligibilité!AD88&lt;&gt;"",CONCATENATE(Eligibilité!AD$21,": ",Eligibilité!AD88),""))</f>
        <v/>
      </c>
      <c r="J76" s="514" t="s">
        <v>519</v>
      </c>
      <c r="K76" s="515"/>
      <c r="L76" s="464" t="str">
        <f t="shared" si="5"/>
        <v>Demander des éclaircissements le jour de l'entretien d'audit</v>
      </c>
      <c r="M76" s="432" t="str">
        <f>IF(AND(H76="",K76=""),"",CONCATENATE("Variable ",B76,": ",H76," // ",K76," //"))</f>
        <v/>
      </c>
      <c r="N76" s="519"/>
      <c r="O76" s="50"/>
    </row>
    <row r="77" spans="1:15" ht="15.75" thickTop="1" x14ac:dyDescent="0.25">
      <c r="A77" s="430"/>
      <c r="B77" s="50"/>
      <c r="M77" s="384"/>
    </row>
  </sheetData>
  <sheetProtection password="8BE4" sheet="1" objects="1" scenarios="1"/>
  <mergeCells count="21">
    <mergeCell ref="G21:N21"/>
    <mergeCell ref="G35:N35"/>
    <mergeCell ref="G44:N44"/>
    <mergeCell ref="G61:N61"/>
    <mergeCell ref="O8:Q9"/>
    <mergeCell ref="M8:N8"/>
    <mergeCell ref="L8:L9"/>
    <mergeCell ref="G8:G9"/>
    <mergeCell ref="H8:H9"/>
    <mergeCell ref="I8:I9"/>
    <mergeCell ref="J8:J9"/>
    <mergeCell ref="K8:K9"/>
    <mergeCell ref="G10:N10"/>
    <mergeCell ref="A1:N1"/>
    <mergeCell ref="O7:Q7"/>
    <mergeCell ref="G7:H7"/>
    <mergeCell ref="I7:K7"/>
    <mergeCell ref="L7:N7"/>
    <mergeCell ref="G4:H4"/>
    <mergeCell ref="J4:K4"/>
    <mergeCell ref="L4:M4"/>
  </mergeCells>
  <conditionalFormatting sqref="K23:K25 K27:K28 K30:K31 K33:K34">
    <cfRule type="expression" dxfId="67" priority="134">
      <formula>#REF!="oui"</formula>
    </cfRule>
  </conditionalFormatting>
  <conditionalFormatting sqref="K37:K38 K40 K42:K43">
    <cfRule type="expression" dxfId="66" priority="133">
      <formula>#REF!="Satisfaisante"</formula>
    </cfRule>
  </conditionalFormatting>
  <conditionalFormatting sqref="K37:K38 K40 K42:K43">
    <cfRule type="expression" dxfId="65" priority="132">
      <formula>#REF!="OK"</formula>
    </cfRule>
  </conditionalFormatting>
  <conditionalFormatting sqref="K37:K38 K40 K42:K43">
    <cfRule type="expression" dxfId="64" priority="131">
      <formula>#REF!="OK"</formula>
    </cfRule>
  </conditionalFormatting>
  <conditionalFormatting sqref="K37:K38 K40 K42:K43">
    <cfRule type="expression" dxfId="63" priority="130">
      <formula>#REF!="oui"</formula>
    </cfRule>
  </conditionalFormatting>
  <conditionalFormatting sqref="K46:K51 K53:K57 K59:K60">
    <cfRule type="expression" dxfId="62" priority="129">
      <formula>#REF!="Satisfaisante"</formula>
    </cfRule>
  </conditionalFormatting>
  <conditionalFormatting sqref="K46:K51 K53:K57 K59:K60">
    <cfRule type="expression" dxfId="61" priority="128">
      <formula>#REF!="Satisfaisante"</formula>
    </cfRule>
  </conditionalFormatting>
  <conditionalFormatting sqref="K46:K51 K53:K57 K59:K60">
    <cfRule type="expression" dxfId="60" priority="127">
      <formula>#REF!="OK"</formula>
    </cfRule>
  </conditionalFormatting>
  <conditionalFormatting sqref="K46:K51 K53:K57 K59:K60">
    <cfRule type="expression" dxfId="59" priority="126">
      <formula>#REF!="OK"</formula>
    </cfRule>
  </conditionalFormatting>
  <conditionalFormatting sqref="K46:K51 K53:K57 K59:K60">
    <cfRule type="expression" dxfId="58" priority="125">
      <formula>#REF!="Satisfaisante"</formula>
    </cfRule>
  </conditionalFormatting>
  <conditionalFormatting sqref="K46:K51 K53:K57 K59:K60">
    <cfRule type="expression" dxfId="57" priority="124">
      <formula>#REF!="OK"</formula>
    </cfRule>
  </conditionalFormatting>
  <conditionalFormatting sqref="K46:K51 K53:K57 K59:K60">
    <cfRule type="expression" dxfId="56" priority="123">
      <formula>#REF!="OK"</formula>
    </cfRule>
  </conditionalFormatting>
  <conditionalFormatting sqref="K46:K51 K53:K57 K59:K60">
    <cfRule type="expression" dxfId="55" priority="122">
      <formula>#REF!="oui"</formula>
    </cfRule>
  </conditionalFormatting>
  <conditionalFormatting sqref="K63:K64 K66:K67 K69:K70 K72:K74 K76">
    <cfRule type="expression" dxfId="54" priority="121">
      <formula>#REF!="Satisfaisante"</formula>
    </cfRule>
  </conditionalFormatting>
  <conditionalFormatting sqref="K63:K64 K66:K67 K69:K70 K72:K74 K76">
    <cfRule type="expression" dxfId="53" priority="120">
      <formula>#REF!="Satisfaisante"</formula>
    </cfRule>
  </conditionalFormatting>
  <conditionalFormatting sqref="K63:K64 K66:K67 K69:K70 K72:K74 K76">
    <cfRule type="expression" dxfId="52" priority="119">
      <formula>#REF!="Satisfaisante"</formula>
    </cfRule>
  </conditionalFormatting>
  <conditionalFormatting sqref="K63:K64 K66:K67 K69:K70 K72:K74 K76">
    <cfRule type="expression" dxfId="51" priority="118">
      <formula>#REF!="OK"</formula>
    </cfRule>
  </conditionalFormatting>
  <conditionalFormatting sqref="K63:K64 K66:K67 K69:K70 K72:K74 K76">
    <cfRule type="expression" dxfId="50" priority="117">
      <formula>#REF!="OK"</formula>
    </cfRule>
  </conditionalFormatting>
  <conditionalFormatting sqref="K63:K64 K66:K67 K69:K70 K72:K74 K76">
    <cfRule type="expression" dxfId="49" priority="116">
      <formula>#REF!="Satisfaisante"</formula>
    </cfRule>
  </conditionalFormatting>
  <conditionalFormatting sqref="K63:K64 K66:K67 K69:K70 K72:K74 K76">
    <cfRule type="expression" dxfId="48" priority="115">
      <formula>#REF!="Satisfaisante"</formula>
    </cfRule>
  </conditionalFormatting>
  <conditionalFormatting sqref="K63:K64 K66:K67 K69:K70 K72:K74 K76">
    <cfRule type="expression" dxfId="47" priority="114">
      <formula>#REF!="OK"</formula>
    </cfRule>
  </conditionalFormatting>
  <conditionalFormatting sqref="K63:K64 K66:K67 K69:K70 K72:K74 K76">
    <cfRule type="expression" dxfId="46" priority="113">
      <formula>#REF!="OK"</formula>
    </cfRule>
  </conditionalFormatting>
  <conditionalFormatting sqref="K63:K64 K66:K67 K69:K70 K72:K74 K76">
    <cfRule type="expression" dxfId="45" priority="112">
      <formula>#REF!="Satisfaisante"</formula>
    </cfRule>
  </conditionalFormatting>
  <conditionalFormatting sqref="K63:K64 K66:K67 K69:K70 K72:K74 K76">
    <cfRule type="expression" dxfId="44" priority="111">
      <formula>#REF!="OK"</formula>
    </cfRule>
  </conditionalFormatting>
  <conditionalFormatting sqref="K63:K64 K66:K67 K69:K70 K72:K74 K76">
    <cfRule type="expression" dxfId="43" priority="110">
      <formula>#REF!="OK"</formula>
    </cfRule>
  </conditionalFormatting>
  <conditionalFormatting sqref="K63:K64 K66:K67 K69:K70 K72:K74 K76">
    <cfRule type="expression" dxfId="42" priority="109">
      <formula>#REF!="oui"</formula>
    </cfRule>
  </conditionalFormatting>
  <conditionalFormatting sqref="K11:K13 K15:K17 K19:K20">
    <cfRule type="expression" dxfId="41" priority="90">
      <formula>#REF!="oui"</formula>
    </cfRule>
  </conditionalFormatting>
  <conditionalFormatting sqref="I59:I60 I19:I20 I33:I34 I42:I43 I15:I17 I23:I25 I27:I28 I30:I31 I37:I38 I40 I46:I51 I53:I57 I63:I64 I66:I67 I69:I70 I72:I74 I76 I11:I13">
    <cfRule type="containsBlanks" dxfId="40" priority="178">
      <formula>LEN(TRIM(I11))=0</formula>
    </cfRule>
  </conditionalFormatting>
  <conditionalFormatting sqref="I11">
    <cfRule type="notContainsBlanks" dxfId="39" priority="179">
      <formula>LEN(TRIM(I11))&gt;0</formula>
    </cfRule>
  </conditionalFormatting>
  <conditionalFormatting sqref="I14">
    <cfRule type="containsBlanks" dxfId="38" priority="33">
      <formula>LEN(TRIM(I14))=0</formula>
    </cfRule>
  </conditionalFormatting>
  <conditionalFormatting sqref="I14">
    <cfRule type="notContainsBlanks" dxfId="37" priority="34">
      <formula>LEN(TRIM(I14))&gt;0</formula>
    </cfRule>
  </conditionalFormatting>
  <conditionalFormatting sqref="I18">
    <cfRule type="containsBlanks" dxfId="36" priority="31">
      <formula>LEN(TRIM(I18))=0</formula>
    </cfRule>
  </conditionalFormatting>
  <conditionalFormatting sqref="I18">
    <cfRule type="notContainsBlanks" dxfId="35" priority="32">
      <formula>LEN(TRIM(I18))&gt;0</formula>
    </cfRule>
  </conditionalFormatting>
  <conditionalFormatting sqref="I22">
    <cfRule type="containsBlanks" dxfId="34" priority="29">
      <formula>LEN(TRIM(I22))=0</formula>
    </cfRule>
  </conditionalFormatting>
  <conditionalFormatting sqref="I22">
    <cfRule type="notContainsBlanks" dxfId="33" priority="30">
      <formula>LEN(TRIM(I22))&gt;0</formula>
    </cfRule>
  </conditionalFormatting>
  <conditionalFormatting sqref="I26">
    <cfRule type="containsBlanks" dxfId="32" priority="27">
      <formula>LEN(TRIM(I26))=0</formula>
    </cfRule>
  </conditionalFormatting>
  <conditionalFormatting sqref="I26">
    <cfRule type="notContainsBlanks" dxfId="31" priority="28">
      <formula>LEN(TRIM(I26))&gt;0</formula>
    </cfRule>
  </conditionalFormatting>
  <conditionalFormatting sqref="I29">
    <cfRule type="containsBlanks" dxfId="30" priority="25">
      <formula>LEN(TRIM(I29))=0</formula>
    </cfRule>
  </conditionalFormatting>
  <conditionalFormatting sqref="I29">
    <cfRule type="notContainsBlanks" dxfId="29" priority="26">
      <formula>LEN(TRIM(I29))&gt;0</formula>
    </cfRule>
  </conditionalFormatting>
  <conditionalFormatting sqref="I32">
    <cfRule type="containsBlanks" dxfId="28" priority="23">
      <formula>LEN(TRIM(I32))=0</formula>
    </cfRule>
  </conditionalFormatting>
  <conditionalFormatting sqref="I32">
    <cfRule type="notContainsBlanks" dxfId="27" priority="24">
      <formula>LEN(TRIM(I32))&gt;0</formula>
    </cfRule>
  </conditionalFormatting>
  <conditionalFormatting sqref="I36">
    <cfRule type="containsBlanks" dxfId="26" priority="21">
      <formula>LEN(TRIM(I36))=0</formula>
    </cfRule>
  </conditionalFormatting>
  <conditionalFormatting sqref="I36">
    <cfRule type="notContainsBlanks" dxfId="25" priority="22">
      <formula>LEN(TRIM(I36))&gt;0</formula>
    </cfRule>
  </conditionalFormatting>
  <conditionalFormatting sqref="I39">
    <cfRule type="containsBlanks" dxfId="24" priority="19">
      <formula>LEN(TRIM(I39))=0</formula>
    </cfRule>
  </conditionalFormatting>
  <conditionalFormatting sqref="I39">
    <cfRule type="notContainsBlanks" dxfId="23" priority="20">
      <formula>LEN(TRIM(I39))&gt;0</formula>
    </cfRule>
  </conditionalFormatting>
  <conditionalFormatting sqref="I41">
    <cfRule type="containsBlanks" dxfId="22" priority="17">
      <formula>LEN(TRIM(I41))=0</formula>
    </cfRule>
  </conditionalFormatting>
  <conditionalFormatting sqref="I41">
    <cfRule type="notContainsBlanks" dxfId="21" priority="18">
      <formula>LEN(TRIM(I41))&gt;0</formula>
    </cfRule>
  </conditionalFormatting>
  <conditionalFormatting sqref="I45">
    <cfRule type="containsBlanks" dxfId="20" priority="15">
      <formula>LEN(TRIM(I45))=0</formula>
    </cfRule>
  </conditionalFormatting>
  <conditionalFormatting sqref="I45">
    <cfRule type="notContainsBlanks" dxfId="19" priority="16">
      <formula>LEN(TRIM(I45))&gt;0</formula>
    </cfRule>
  </conditionalFormatting>
  <conditionalFormatting sqref="I52">
    <cfRule type="containsBlanks" dxfId="18" priority="13">
      <formula>LEN(TRIM(I52))=0</formula>
    </cfRule>
  </conditionalFormatting>
  <conditionalFormatting sqref="I52">
    <cfRule type="notContainsBlanks" dxfId="17" priority="14">
      <formula>LEN(TRIM(I52))&gt;0</formula>
    </cfRule>
  </conditionalFormatting>
  <conditionalFormatting sqref="I58">
    <cfRule type="containsBlanks" dxfId="16" priority="11">
      <formula>LEN(TRIM(I58))=0</formula>
    </cfRule>
  </conditionalFormatting>
  <conditionalFormatting sqref="I58">
    <cfRule type="notContainsBlanks" dxfId="15" priority="12">
      <formula>LEN(TRIM(I58))&gt;0</formula>
    </cfRule>
  </conditionalFormatting>
  <conditionalFormatting sqref="I62">
    <cfRule type="containsBlanks" dxfId="14" priority="9">
      <formula>LEN(TRIM(I62))=0</formula>
    </cfRule>
  </conditionalFormatting>
  <conditionalFormatting sqref="I62">
    <cfRule type="notContainsBlanks" dxfId="13" priority="10">
      <formula>LEN(TRIM(I62))&gt;0</formula>
    </cfRule>
  </conditionalFormatting>
  <conditionalFormatting sqref="I65">
    <cfRule type="containsBlanks" dxfId="12" priority="7">
      <formula>LEN(TRIM(I65))=0</formula>
    </cfRule>
  </conditionalFormatting>
  <conditionalFormatting sqref="I65">
    <cfRule type="notContainsBlanks" dxfId="11" priority="8">
      <formula>LEN(TRIM(I65))&gt;0</formula>
    </cfRule>
  </conditionalFormatting>
  <conditionalFormatting sqref="I68">
    <cfRule type="containsBlanks" dxfId="10" priority="5">
      <formula>LEN(TRIM(I68))=0</formula>
    </cfRule>
  </conditionalFormatting>
  <conditionalFormatting sqref="I68">
    <cfRule type="notContainsBlanks" dxfId="9" priority="6">
      <formula>LEN(TRIM(I68))&gt;0</formula>
    </cfRule>
  </conditionalFormatting>
  <conditionalFormatting sqref="I71">
    <cfRule type="containsBlanks" dxfId="8" priority="3">
      <formula>LEN(TRIM(I71))=0</formula>
    </cfRule>
  </conditionalFormatting>
  <conditionalFormatting sqref="I71">
    <cfRule type="notContainsBlanks" dxfId="7" priority="4">
      <formula>LEN(TRIM(I71))&gt;0</formula>
    </cfRule>
  </conditionalFormatting>
  <conditionalFormatting sqref="I75">
    <cfRule type="containsBlanks" dxfId="6" priority="1">
      <formula>LEN(TRIM(I75))=0</formula>
    </cfRule>
  </conditionalFormatting>
  <conditionalFormatting sqref="I75">
    <cfRule type="notContainsBlanks" dxfId="5" priority="2">
      <formula>LEN(TRIM(I75))&gt;0</formula>
    </cfRule>
  </conditionalFormatting>
  <dataValidations count="2">
    <dataValidation type="list" allowBlank="1" showInputMessage="1" showErrorMessage="1" sqref="J62:J76 J45:J60 J36:J43 J22:J34 J11:J20">
      <formula1>$R$2:$R$4</formula1>
    </dataValidation>
    <dataValidation type="list" allowBlank="1" showInputMessage="1" showErrorMessage="1" sqref="G62:G76 G45:G60 G36:G43 G11:G20 G22:G34">
      <formula1>$S$2:$S$5</formula1>
    </dataValidation>
  </dataValidations>
  <hyperlinks>
    <hyperlink ref="E14" location="'Réglementation,docs,indicateurs'!B8" display="Formaliser sa politique de Responsabilité Sociétale &amp; Développement Durable (DD&amp;RS) et l'intégrer à toute l'activité de l'établissement"/>
    <hyperlink ref="E18" location="'Réglementation,docs,indicateurs'!B14" display="Déployer (ressources humaines, techniques et financières...) et piloter la DD&amp;RS au sein de l'Etablissement (structures, collaborateurs, tableaux de bord, …) "/>
    <hyperlink ref="E22" location="'Réglementation,docs,indicateurs'!B18" display="Intégrer les problématiques de DD&amp;RS dans les programmes et enseignements / Créer des pôles de formations spécialisées"/>
    <hyperlink ref="E26" location="'Réglementation,docs,indicateurs'!B22" display="Favoriser et accompagner le développement des compétences en DD&amp;RS des étudiants"/>
    <hyperlink ref="E29" location="'Réglementation,docs,indicateurs'!B26" display="Favoriser et accompagner le développement des compétences en DD&amp;RS des personnels des établissements (enseignants, chercheurs, administratifs) "/>
    <hyperlink ref="E32" location="'Réglementation,docs,indicateurs'!B29" display="Favoriser le développement d'une société de la connaissance respectueuse des principes du DD&amp;RS"/>
    <hyperlink ref="E36" location="'Réglementation,docs,indicateurs'!B34" display="'Réglementation,docs,indicateurs'!B34"/>
    <hyperlink ref="E39" location="'Réglementation,docs,indicateurs'!B38" display="Mettre la recherche DD&amp;RS, sa démarche et ses outils au service des programmes de formations initiales et continues et de la pédagogie"/>
    <hyperlink ref="E41" location="'Réglementation,docs,indicateurs'!B40" display="Valoriser, transférer les résultats des travaux de recherche DD&amp;RS auprès des parties prenantes tant  au niveau national qu'international   "/>
    <hyperlink ref="E45" location="'Réglementation,docs,indicateurs'!B45" display="Développer une politique de diminution des émissions de gaz à effet de serre et d'utilisation durable et de réduction de la consommation des ressources"/>
    <hyperlink ref="E52" location="'Réglementation,docs,indicateurs'!B54" display="Développer une politique de prévention et de réduction des atteintes à l'environnement (dont les pollutions)"/>
    <hyperlink ref="E58" location="'Réglementation,docs,indicateurs'!B64" display="Développer une politique en faveur de la biodiversité"/>
    <hyperlink ref="E62" location="'Réglementation,docs,indicateurs'!B70" display="Favoriser une politique humaine et sociale de parité et de diversité au sein des personnels"/>
    <hyperlink ref="E65" location="'Réglementation,docs,indicateurs'!B73" display="Valoriser et développer les compétences et la mobilité interne"/>
    <hyperlink ref="E68" location="'Réglementation,docs,indicateurs'!B76" display="Développer une politique de la qualité de vie dans l'établissement (personnels et étudiants)"/>
    <hyperlink ref="E71" location="'Réglementation,docs,indicateurs'!B81" display="Favoriser une politique d'égalité des chances pour les étudiants"/>
    <hyperlink ref="E75" location="'Réglementation,docs,indicateurs'!B88" display="Engager l'établissement dans le développement DD&amp;RS sur ses  territoires"/>
    <hyperlink ref="E11" location="'Réglementation,docs,indicateurs'!B5" display="Contribuer avec l'ensemble des parties prenantes (internes et externes) à la construction d'une société responsable conciliant les dimensions économique, sociétale et environnementale"/>
  </hyperlink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tabColor theme="9" tint="-0.249977111117893"/>
  </sheetPr>
  <dimension ref="A1:AF191"/>
  <sheetViews>
    <sheetView topLeftCell="A115" zoomScaleNormal="100" workbookViewId="0">
      <selection activeCell="N119" sqref="N119"/>
    </sheetView>
  </sheetViews>
  <sheetFormatPr baseColWidth="10" defaultColWidth="11.42578125" defaultRowHeight="15" x14ac:dyDescent="0.25"/>
  <cols>
    <col min="1" max="1" width="18.140625" style="337" customWidth="1"/>
    <col min="2" max="2" width="20.28515625" style="336" customWidth="1"/>
    <col min="3" max="3" width="15.140625" style="336" customWidth="1"/>
    <col min="4" max="4" width="19.7109375" style="336" customWidth="1"/>
    <col min="5" max="5" width="13.85546875" style="336" customWidth="1"/>
    <col min="6" max="6" width="20.85546875" style="336" customWidth="1"/>
    <col min="7" max="7" width="22.140625" style="336" customWidth="1"/>
    <col min="8" max="8" width="15.5703125" style="336" customWidth="1"/>
    <col min="9" max="9" width="13.42578125" style="336" customWidth="1"/>
    <col min="10" max="10" width="9.5703125" style="336" customWidth="1"/>
    <col min="11" max="11" width="48.85546875" style="336" customWidth="1"/>
    <col min="12" max="12" width="10.42578125" style="336" customWidth="1"/>
    <col min="13" max="13" width="31.5703125" style="336" customWidth="1"/>
    <col min="14" max="14" width="9.42578125" style="336" customWidth="1"/>
    <col min="15" max="23" width="11.42578125" style="336"/>
    <col min="24" max="24" width="11.85546875" style="336" customWidth="1"/>
    <col min="25" max="25" width="11.7109375" style="336" customWidth="1"/>
    <col min="26" max="28" width="11.42578125" style="336"/>
    <col min="29" max="29" width="23.85546875" style="336" hidden="1" customWidth="1"/>
    <col min="30" max="30" width="11.140625" style="336" hidden="1" customWidth="1"/>
    <col min="31" max="31" width="15.140625" style="336" hidden="1" customWidth="1"/>
    <col min="32" max="32" width="0" style="336" hidden="1" customWidth="1"/>
    <col min="33" max="16384" width="11.42578125" style="336"/>
  </cols>
  <sheetData>
    <row r="1" spans="1:32" ht="21" customHeight="1" thickBot="1" x14ac:dyDescent="0.35">
      <c r="A1" s="735"/>
      <c r="B1" s="577"/>
      <c r="C1" s="732" t="s">
        <v>574</v>
      </c>
      <c r="D1" s="733"/>
      <c r="E1" s="733"/>
      <c r="F1" s="734"/>
      <c r="G1" s="422"/>
      <c r="H1" s="342" t="s">
        <v>469</v>
      </c>
      <c r="I1" s="339"/>
      <c r="J1" s="339"/>
      <c r="K1" s="339"/>
      <c r="L1" s="339"/>
      <c r="M1" s="339"/>
      <c r="N1" s="339"/>
      <c r="O1" s="342" t="s">
        <v>484</v>
      </c>
    </row>
    <row r="2" spans="1:32" s="337" customFormat="1" ht="15.75" customHeight="1" thickBot="1" x14ac:dyDescent="0.35">
      <c r="A2" s="343"/>
      <c r="C2" s="736" t="s">
        <v>447</v>
      </c>
      <c r="D2" s="737"/>
      <c r="E2" s="736" t="s">
        <v>448</v>
      </c>
      <c r="F2" s="737"/>
      <c r="H2" s="342"/>
      <c r="I2" s="339"/>
      <c r="J2" s="339"/>
      <c r="K2" s="339"/>
      <c r="L2" s="339"/>
      <c r="M2" s="339"/>
      <c r="N2" s="339"/>
      <c r="O2" s="678" t="s">
        <v>482</v>
      </c>
      <c r="P2" s="679"/>
      <c r="Q2" s="679"/>
      <c r="R2" s="679"/>
      <c r="S2" s="679"/>
      <c r="T2" s="679"/>
      <c r="U2" s="679"/>
      <c r="V2" s="679"/>
      <c r="W2" s="679"/>
      <c r="X2" s="679"/>
      <c r="Y2" s="679"/>
      <c r="Z2" s="680"/>
      <c r="AD2" s="355" t="s">
        <v>574</v>
      </c>
      <c r="AE2" s="355"/>
      <c r="AF2" s="355"/>
    </row>
    <row r="3" spans="1:32" ht="15" customHeight="1" thickBot="1" x14ac:dyDescent="0.3">
      <c r="C3" s="692"/>
      <c r="D3" s="692"/>
      <c r="E3" s="692"/>
      <c r="F3" s="692"/>
      <c r="H3" s="768" t="s">
        <v>573</v>
      </c>
      <c r="I3" s="769"/>
      <c r="J3" s="769"/>
      <c r="K3" s="769"/>
      <c r="L3" s="769"/>
      <c r="M3" s="769"/>
      <c r="N3" s="770"/>
      <c r="O3" s="681"/>
      <c r="P3" s="682"/>
      <c r="Q3" s="682"/>
      <c r="R3" s="682"/>
      <c r="S3" s="682"/>
      <c r="T3" s="682"/>
      <c r="U3" s="682"/>
      <c r="V3" s="682"/>
      <c r="W3" s="682"/>
      <c r="X3" s="682"/>
      <c r="Y3" s="682"/>
      <c r="Z3" s="683"/>
      <c r="AD3" s="355" t="s">
        <v>575</v>
      </c>
      <c r="AE3" s="355"/>
      <c r="AF3" s="355"/>
    </row>
    <row r="4" spans="1:32" ht="22.5" customHeight="1" x14ac:dyDescent="0.25">
      <c r="A4" s="344" t="s">
        <v>430</v>
      </c>
      <c r="H4" s="753"/>
      <c r="I4" s="754"/>
      <c r="J4" s="754"/>
      <c r="K4" s="754"/>
      <c r="L4" s="754"/>
      <c r="M4" s="754"/>
      <c r="N4" s="771"/>
      <c r="O4" s="681"/>
      <c r="P4" s="682"/>
      <c r="Q4" s="682"/>
      <c r="R4" s="682"/>
      <c r="S4" s="682"/>
      <c r="T4" s="682"/>
      <c r="U4" s="682"/>
      <c r="V4" s="682"/>
      <c r="W4" s="682"/>
      <c r="X4" s="682"/>
      <c r="Y4" s="682"/>
      <c r="Z4" s="683"/>
      <c r="AD4" s="340"/>
      <c r="AE4" s="340"/>
      <c r="AF4" s="340"/>
    </row>
    <row r="5" spans="1:32" ht="11.25" customHeight="1" x14ac:dyDescent="0.25">
      <c r="H5" s="753"/>
      <c r="I5" s="754"/>
      <c r="J5" s="754"/>
      <c r="K5" s="754"/>
      <c r="L5" s="754"/>
      <c r="M5" s="754"/>
      <c r="N5" s="771"/>
      <c r="O5" s="681"/>
      <c r="P5" s="682"/>
      <c r="Q5" s="682"/>
      <c r="R5" s="682"/>
      <c r="S5" s="682"/>
      <c r="T5" s="682"/>
      <c r="U5" s="682"/>
      <c r="V5" s="682"/>
      <c r="W5" s="682"/>
      <c r="X5" s="682"/>
      <c r="Y5" s="682"/>
      <c r="Z5" s="683"/>
      <c r="AD5" s="340"/>
      <c r="AE5" s="356" t="s">
        <v>168</v>
      </c>
      <c r="AF5" s="358"/>
    </row>
    <row r="6" spans="1:32" ht="21" customHeight="1" x14ac:dyDescent="0.25">
      <c r="A6" s="55" t="s">
        <v>431</v>
      </c>
      <c r="B6" s="339"/>
      <c r="H6" s="753"/>
      <c r="I6" s="754"/>
      <c r="J6" s="754"/>
      <c r="K6" s="754"/>
      <c r="L6" s="754"/>
      <c r="M6" s="754"/>
      <c r="N6" s="771"/>
      <c r="O6" s="681"/>
      <c r="P6" s="682"/>
      <c r="Q6" s="682"/>
      <c r="R6" s="682"/>
      <c r="S6" s="682"/>
      <c r="T6" s="682"/>
      <c r="U6" s="682"/>
      <c r="V6" s="682"/>
      <c r="W6" s="682"/>
      <c r="X6" s="682"/>
      <c r="Y6" s="682"/>
      <c r="Z6" s="683"/>
      <c r="AD6" s="340"/>
      <c r="AE6" s="356" t="s">
        <v>316</v>
      </c>
      <c r="AF6" s="358"/>
    </row>
    <row r="7" spans="1:32" x14ac:dyDescent="0.25">
      <c r="A7" s="700" t="s">
        <v>432</v>
      </c>
      <c r="B7" s="701"/>
      <c r="C7" s="702" t="s">
        <v>433</v>
      </c>
      <c r="D7" s="703"/>
      <c r="E7" s="704" t="s">
        <v>455</v>
      </c>
      <c r="F7" s="705"/>
      <c r="G7" s="706"/>
      <c r="H7" s="753"/>
      <c r="I7" s="754"/>
      <c r="J7" s="754"/>
      <c r="K7" s="754"/>
      <c r="L7" s="754"/>
      <c r="M7" s="754"/>
      <c r="N7" s="771"/>
      <c r="O7" s="681"/>
      <c r="P7" s="682"/>
      <c r="Q7" s="682"/>
      <c r="R7" s="682"/>
      <c r="S7" s="682"/>
      <c r="T7" s="682"/>
      <c r="U7" s="682"/>
      <c r="V7" s="682"/>
      <c r="W7" s="682"/>
      <c r="X7" s="682"/>
      <c r="Y7" s="682"/>
      <c r="Z7" s="683"/>
      <c r="AD7" s="340"/>
      <c r="AE7" s="340"/>
      <c r="AF7" s="340"/>
    </row>
    <row r="8" spans="1:32" ht="14.25" customHeight="1" x14ac:dyDescent="0.25">
      <c r="A8" s="743"/>
      <c r="B8" s="744"/>
      <c r="C8" s="743"/>
      <c r="D8" s="747"/>
      <c r="E8" s="749"/>
      <c r="F8" s="707"/>
      <c r="G8" s="699"/>
      <c r="H8" s="756"/>
      <c r="I8" s="757"/>
      <c r="J8" s="757"/>
      <c r="K8" s="757"/>
      <c r="L8" s="757"/>
      <c r="M8" s="757"/>
      <c r="N8" s="772"/>
      <c r="O8" s="681"/>
      <c r="P8" s="682"/>
      <c r="Q8" s="682"/>
      <c r="R8" s="682"/>
      <c r="S8" s="682"/>
      <c r="T8" s="682"/>
      <c r="U8" s="682"/>
      <c r="V8" s="682"/>
      <c r="W8" s="682"/>
      <c r="X8" s="682"/>
      <c r="Y8" s="682"/>
      <c r="Z8" s="683"/>
      <c r="AD8" s="340"/>
      <c r="AE8" s="340"/>
      <c r="AF8" s="340"/>
    </row>
    <row r="9" spans="1:32" ht="21" customHeight="1" x14ac:dyDescent="0.3">
      <c r="A9" s="745"/>
      <c r="B9" s="746"/>
      <c r="C9" s="745"/>
      <c r="D9" s="748"/>
      <c r="E9" s="707"/>
      <c r="F9" s="707"/>
      <c r="G9" s="707"/>
      <c r="H9" s="773" t="s">
        <v>462</v>
      </c>
      <c r="I9" s="740"/>
      <c r="J9" s="721" t="s">
        <v>463</v>
      </c>
      <c r="K9" s="721" t="s">
        <v>476</v>
      </c>
      <c r="L9" s="721" t="s">
        <v>464</v>
      </c>
      <c r="M9" s="721" t="s">
        <v>477</v>
      </c>
      <c r="N9" s="774" t="s">
        <v>465</v>
      </c>
      <c r="O9" s="681"/>
      <c r="P9" s="682"/>
      <c r="Q9" s="682"/>
      <c r="R9" s="682"/>
      <c r="S9" s="682"/>
      <c r="T9" s="682"/>
      <c r="U9" s="682"/>
      <c r="V9" s="682"/>
      <c r="W9" s="682"/>
      <c r="X9" s="682"/>
      <c r="Y9" s="682"/>
      <c r="Z9" s="683"/>
      <c r="AD9" s="340"/>
      <c r="AE9" s="359" t="s">
        <v>558</v>
      </c>
      <c r="AF9" s="177"/>
    </row>
    <row r="10" spans="1:32" ht="17.25" customHeight="1" x14ac:dyDescent="0.3">
      <c r="A10" s="345" t="s">
        <v>434</v>
      </c>
      <c r="B10" s="362"/>
      <c r="G10" s="362"/>
      <c r="H10" s="705"/>
      <c r="I10" s="705"/>
      <c r="J10" s="722"/>
      <c r="K10" s="705"/>
      <c r="L10" s="722"/>
      <c r="M10" s="705"/>
      <c r="N10" s="775"/>
      <c r="O10" s="681"/>
      <c r="P10" s="682"/>
      <c r="Q10" s="682"/>
      <c r="R10" s="682"/>
      <c r="S10" s="682"/>
      <c r="T10" s="682"/>
      <c r="U10" s="682"/>
      <c r="V10" s="682"/>
      <c r="W10" s="682"/>
      <c r="X10" s="682"/>
      <c r="Y10" s="682"/>
      <c r="Z10" s="683"/>
      <c r="AD10" s="340"/>
      <c r="AE10" s="359" t="s">
        <v>559</v>
      </c>
      <c r="AF10" s="177"/>
    </row>
    <row r="11" spans="1:32" ht="22.5" customHeight="1" x14ac:dyDescent="0.25">
      <c r="A11" s="54" t="s">
        <v>441</v>
      </c>
      <c r="F11" s="522" t="s">
        <v>168</v>
      </c>
      <c r="H11" s="776" t="str">
        <f>Eligibilité!$E$22</f>
        <v xml:space="preserve">AXE GOUVERNANCE </v>
      </c>
      <c r="I11" s="777"/>
      <c r="J11" s="377">
        <f>ROUNDUP(SUM(J12:J23)/3-0.5,0)</f>
        <v>1</v>
      </c>
      <c r="K11" s="376"/>
      <c r="L11" s="377">
        <f>IF(ROUNDUP(SUM(L12:L23)/3-0.5,0)&lt;=0,0,ROUNDUP(SUM(L12:L23)/3-0.5,0))</f>
        <v>0</v>
      </c>
      <c r="M11" s="376"/>
      <c r="N11" s="552">
        <f>IF(ROUNDUP(SUM(N12:N23)/3-0.5,0)&lt;=0,0,ROUNDUP(SUM(N12:N23)/3-0.5,0))</f>
        <v>0</v>
      </c>
      <c r="O11" s="681"/>
      <c r="P11" s="682"/>
      <c r="Q11" s="682"/>
      <c r="R11" s="682"/>
      <c r="S11" s="682"/>
      <c r="T11" s="682"/>
      <c r="U11" s="682"/>
      <c r="V11" s="682"/>
      <c r="W11" s="682"/>
      <c r="X11" s="682"/>
      <c r="Y11" s="682"/>
      <c r="Z11" s="683"/>
      <c r="AD11" s="340"/>
      <c r="AE11" s="357"/>
      <c r="AF11" s="177"/>
    </row>
    <row r="12" spans="1:32" ht="30" x14ac:dyDescent="0.25">
      <c r="A12" s="371" t="s">
        <v>440</v>
      </c>
      <c r="B12" s="375" t="s">
        <v>435</v>
      </c>
      <c r="C12" s="374" t="s">
        <v>436</v>
      </c>
      <c r="D12" s="374" t="s">
        <v>437</v>
      </c>
      <c r="E12" s="374" t="s">
        <v>438</v>
      </c>
      <c r="F12" s="374" t="s">
        <v>439</v>
      </c>
      <c r="G12" s="341"/>
      <c r="H12" s="724" t="str">
        <f>CONCATENATE(Eligibilité!$B$23,"  ",Eligibilité!$E$23)</f>
        <v>1.1  Contribuer avec l'ensemble des parties prenantes (internes et externes) à la construction d'une société responsable conciliant les dimensions économique, sociétale et environnementale</v>
      </c>
      <c r="I12" s="724"/>
      <c r="J12" s="711">
        <f>Eligibilité!$F23</f>
        <v>1</v>
      </c>
      <c r="K12" s="707"/>
      <c r="L12" s="713"/>
      <c r="M12" s="707"/>
      <c r="N12" s="699"/>
      <c r="O12" s="681"/>
      <c r="P12" s="682"/>
      <c r="Q12" s="682"/>
      <c r="R12" s="682"/>
      <c r="S12" s="682"/>
      <c r="T12" s="682"/>
      <c r="U12" s="682"/>
      <c r="V12" s="682"/>
      <c r="W12" s="682"/>
      <c r="X12" s="682"/>
      <c r="Y12" s="682"/>
      <c r="Z12" s="683"/>
      <c r="AD12" s="340"/>
      <c r="AF12" s="177"/>
    </row>
    <row r="13" spans="1:32" ht="28.5" customHeight="1" x14ac:dyDescent="0.25">
      <c r="A13" s="373" t="s">
        <v>466</v>
      </c>
      <c r="B13" s="523"/>
      <c r="C13" s="524"/>
      <c r="D13" s="524"/>
      <c r="E13" s="524"/>
      <c r="F13" s="524"/>
      <c r="G13" s="309"/>
      <c r="H13" s="724"/>
      <c r="I13" s="724"/>
      <c r="J13" s="712"/>
      <c r="K13" s="707"/>
      <c r="L13" s="707"/>
      <c r="M13" s="707"/>
      <c r="N13" s="699"/>
      <c r="O13" s="681"/>
      <c r="P13" s="682"/>
      <c r="Q13" s="682"/>
      <c r="R13" s="682"/>
      <c r="S13" s="682"/>
      <c r="T13" s="682"/>
      <c r="U13" s="682"/>
      <c r="V13" s="682"/>
      <c r="W13" s="682"/>
      <c r="X13" s="682"/>
      <c r="Y13" s="682"/>
      <c r="Z13" s="683"/>
    </row>
    <row r="14" spans="1:32" ht="28.5" customHeight="1" x14ac:dyDescent="0.25">
      <c r="A14" s="372" t="s">
        <v>467</v>
      </c>
      <c r="B14" s="525"/>
      <c r="C14" s="526"/>
      <c r="D14" s="526"/>
      <c r="E14" s="526"/>
      <c r="F14" s="526"/>
      <c r="G14" s="309"/>
      <c r="H14" s="724"/>
      <c r="I14" s="724"/>
      <c r="J14" s="712"/>
      <c r="K14" s="707"/>
      <c r="L14" s="707"/>
      <c r="M14" s="707"/>
      <c r="N14" s="699"/>
      <c r="O14" s="681"/>
      <c r="P14" s="682"/>
      <c r="Q14" s="682"/>
      <c r="R14" s="682"/>
      <c r="S14" s="682"/>
      <c r="T14" s="682"/>
      <c r="U14" s="682"/>
      <c r="V14" s="682"/>
      <c r="W14" s="682"/>
      <c r="X14" s="682"/>
      <c r="Y14" s="682"/>
      <c r="Z14" s="683"/>
    </row>
    <row r="15" spans="1:32" ht="11.25" customHeight="1" x14ac:dyDescent="0.25">
      <c r="A15" s="343"/>
      <c r="B15" s="309"/>
      <c r="C15" s="309"/>
      <c r="D15" s="309"/>
      <c r="E15" s="309"/>
      <c r="F15" s="309"/>
      <c r="G15" s="309"/>
      <c r="H15" s="724" t="str">
        <f>CONCATENATE(Eligibilité!$B$26,"  ",Eligibilité!$E$26)</f>
        <v>1.2  Formaliser sa politique de Responsabilité Sociétale &amp; Développement Durable (DD&amp;RS) et l'intégrer à toute l'activité de l'établissement</v>
      </c>
      <c r="I15" s="724"/>
      <c r="J15" s="712">
        <f>Eligibilité!$F26</f>
        <v>1</v>
      </c>
      <c r="K15" s="707"/>
      <c r="L15" s="707"/>
      <c r="M15" s="707"/>
      <c r="N15" s="699"/>
      <c r="O15" s="681"/>
      <c r="P15" s="682"/>
      <c r="Q15" s="682"/>
      <c r="R15" s="682"/>
      <c r="S15" s="682"/>
      <c r="T15" s="682"/>
      <c r="U15" s="682"/>
      <c r="V15" s="682"/>
      <c r="W15" s="682"/>
      <c r="X15" s="682"/>
      <c r="Y15" s="682"/>
      <c r="Z15" s="683"/>
      <c r="AE15" s="338"/>
    </row>
    <row r="16" spans="1:32" s="338" customFormat="1" ht="22.5" customHeight="1" x14ac:dyDescent="0.25">
      <c r="A16" s="55" t="s">
        <v>470</v>
      </c>
      <c r="B16" s="336"/>
      <c r="C16" s="336"/>
      <c r="D16" s="336"/>
      <c r="E16" s="336"/>
      <c r="F16" s="336"/>
      <c r="G16" s="309"/>
      <c r="H16" s="724"/>
      <c r="I16" s="724"/>
      <c r="J16" s="712"/>
      <c r="K16" s="707"/>
      <c r="L16" s="707"/>
      <c r="M16" s="707"/>
      <c r="N16" s="699"/>
      <c r="O16" s="684"/>
      <c r="P16" s="685"/>
      <c r="Q16" s="685"/>
      <c r="R16" s="685"/>
      <c r="S16" s="685"/>
      <c r="T16" s="685"/>
      <c r="U16" s="685"/>
      <c r="V16" s="685"/>
      <c r="W16" s="685"/>
      <c r="X16" s="685"/>
      <c r="Y16" s="685"/>
      <c r="Z16" s="686"/>
      <c r="AE16" s="336"/>
    </row>
    <row r="17" spans="1:26" ht="27" customHeight="1" x14ac:dyDescent="0.25">
      <c r="A17" s="352" t="s">
        <v>456</v>
      </c>
      <c r="B17" s="348" t="s">
        <v>457</v>
      </c>
      <c r="C17" s="348" t="s">
        <v>458</v>
      </c>
      <c r="D17" s="348" t="s">
        <v>459</v>
      </c>
      <c r="E17" s="348" t="s">
        <v>460</v>
      </c>
      <c r="F17" s="348" t="s">
        <v>461</v>
      </c>
      <c r="G17" s="423" t="s">
        <v>490</v>
      </c>
      <c r="H17" s="714"/>
      <c r="I17" s="724"/>
      <c r="J17" s="712"/>
      <c r="K17" s="707"/>
      <c r="L17" s="707"/>
      <c r="M17" s="707"/>
      <c r="N17" s="709"/>
      <c r="O17" s="789" t="s">
        <v>593</v>
      </c>
      <c r="P17" s="790"/>
      <c r="Q17" s="790"/>
      <c r="R17" s="790"/>
      <c r="S17" s="790"/>
      <c r="T17" s="790"/>
      <c r="U17" s="790"/>
      <c r="V17" s="790"/>
      <c r="W17" s="790"/>
      <c r="X17" s="790"/>
      <c r="Y17" s="790"/>
      <c r="Z17" s="790"/>
    </row>
    <row r="18" spans="1:26" ht="24" customHeight="1" x14ac:dyDescent="0.25">
      <c r="A18" s="527"/>
      <c r="B18" s="528"/>
      <c r="C18" s="528"/>
      <c r="D18" s="528"/>
      <c r="E18" s="528"/>
      <c r="F18" s="528"/>
      <c r="G18" s="529" t="s">
        <v>168</v>
      </c>
      <c r="H18" s="716"/>
      <c r="I18" s="715"/>
      <c r="J18" s="704"/>
      <c r="K18" s="707"/>
      <c r="L18" s="707"/>
      <c r="M18" s="707"/>
      <c r="N18" s="709"/>
      <c r="O18" s="789"/>
      <c r="P18" s="790"/>
      <c r="Q18" s="790"/>
      <c r="R18" s="790"/>
      <c r="S18" s="790"/>
      <c r="T18" s="790"/>
      <c r="U18" s="790"/>
      <c r="V18" s="790"/>
      <c r="W18" s="790"/>
      <c r="X18" s="790"/>
      <c r="Y18" s="790"/>
      <c r="Z18" s="790"/>
    </row>
    <row r="19" spans="1:26" ht="15" customHeight="1" x14ac:dyDescent="0.25">
      <c r="A19" s="725" t="s">
        <v>480</v>
      </c>
      <c r="B19" s="726"/>
      <c r="C19" s="726"/>
      <c r="D19" s="726"/>
      <c r="E19" s="726"/>
      <c r="F19" s="726"/>
      <c r="G19" s="727"/>
      <c r="H19" s="716"/>
      <c r="I19" s="715"/>
      <c r="J19" s="704"/>
      <c r="K19" s="707"/>
      <c r="L19" s="707"/>
      <c r="M19" s="707"/>
      <c r="N19" s="709"/>
      <c r="O19" s="791" t="s">
        <v>558</v>
      </c>
      <c r="P19" s="792"/>
      <c r="Q19" s="792"/>
      <c r="R19" s="794">
        <f>$A$8</f>
        <v>0</v>
      </c>
      <c r="S19" s="794"/>
      <c r="T19" s="794"/>
      <c r="U19" s="794"/>
      <c r="V19" s="794"/>
      <c r="W19" s="795" t="s">
        <v>483</v>
      </c>
      <c r="X19" s="555"/>
      <c r="Y19" s="555"/>
      <c r="Z19" s="555"/>
    </row>
    <row r="20" spans="1:26" ht="20.25" customHeight="1" x14ac:dyDescent="0.25">
      <c r="A20" s="728"/>
      <c r="B20" s="707"/>
      <c r="C20" s="707"/>
      <c r="D20" s="707"/>
      <c r="E20" s="707"/>
      <c r="F20" s="707"/>
      <c r="G20" s="729"/>
      <c r="H20" s="714" t="str">
        <f>CONCATENATE(Eligibilité!$B$30,"  ",Eligibilité!$E$30)</f>
        <v xml:space="preserve">1.3  Déployer (ressources humaines, techniques et financières...) et piloter la DD&amp;RS au sein de l'Etablissement (structures, collaborateurs, tableaux de bord, …) </v>
      </c>
      <c r="I20" s="715"/>
      <c r="J20" s="712">
        <f>Eligibilité!$F30</f>
        <v>1</v>
      </c>
      <c r="K20" s="707"/>
      <c r="L20" s="707"/>
      <c r="M20" s="707"/>
      <c r="N20" s="709"/>
      <c r="O20" s="793"/>
      <c r="P20" s="792"/>
      <c r="Q20" s="792"/>
      <c r="R20" s="794"/>
      <c r="S20" s="794"/>
      <c r="T20" s="794"/>
      <c r="U20" s="794"/>
      <c r="V20" s="794"/>
      <c r="W20" s="555"/>
      <c r="X20" s="555"/>
      <c r="Y20" s="555"/>
      <c r="Z20" s="555"/>
    </row>
    <row r="21" spans="1:26" ht="26.25" customHeight="1" thickBot="1" x14ac:dyDescent="0.3">
      <c r="A21" s="728"/>
      <c r="B21" s="707"/>
      <c r="C21" s="707"/>
      <c r="D21" s="707"/>
      <c r="E21" s="707"/>
      <c r="F21" s="707"/>
      <c r="G21" s="729"/>
      <c r="H21" s="716"/>
      <c r="I21" s="715"/>
      <c r="J21" s="704"/>
      <c r="K21" s="707"/>
      <c r="L21" s="707"/>
      <c r="M21" s="707"/>
      <c r="N21" s="709"/>
      <c r="O21" s="339"/>
      <c r="P21" s="339"/>
      <c r="Q21" s="339"/>
      <c r="R21" s="339"/>
      <c r="S21" s="339"/>
      <c r="T21" s="339"/>
      <c r="U21" s="339"/>
    </row>
    <row r="22" spans="1:26" ht="16.5" customHeight="1" thickTop="1" thickBot="1" x14ac:dyDescent="0.3">
      <c r="A22" s="728"/>
      <c r="B22" s="707"/>
      <c r="C22" s="707"/>
      <c r="D22" s="707"/>
      <c r="E22" s="707"/>
      <c r="F22" s="707"/>
      <c r="G22" s="729"/>
      <c r="H22" s="716"/>
      <c r="I22" s="715"/>
      <c r="J22" s="704"/>
      <c r="K22" s="707"/>
      <c r="L22" s="707"/>
      <c r="M22" s="707"/>
      <c r="N22" s="709"/>
      <c r="O22" s="339"/>
      <c r="P22" s="797" t="str">
        <f>$H$11</f>
        <v xml:space="preserve">AXE GOUVERNANCE </v>
      </c>
      <c r="Q22" s="797"/>
      <c r="R22" s="797" t="str">
        <f>$H$28</f>
        <v>AXE FORMATION</v>
      </c>
      <c r="S22" s="797"/>
      <c r="T22" s="797" t="str">
        <f>$H$59</f>
        <v>AXE RECHERCHE</v>
      </c>
      <c r="U22" s="797"/>
      <c r="V22" s="797" t="str">
        <f>$H$91</f>
        <v>AXE ENVIRONNEMENT</v>
      </c>
      <c r="W22" s="797"/>
      <c r="X22" s="803" t="str">
        <f>$H$119</f>
        <v>AXE POLITIQUE SOCIALE ET ANCRAGE TERRITORIAL</v>
      </c>
      <c r="Y22" s="804"/>
      <c r="Z22" s="805"/>
    </row>
    <row r="23" spans="1:26" ht="17.45" customHeight="1" thickTop="1" thickBot="1" x14ac:dyDescent="0.3">
      <c r="A23" s="728"/>
      <c r="B23" s="707"/>
      <c r="C23" s="707"/>
      <c r="D23" s="707"/>
      <c r="E23" s="707"/>
      <c r="F23" s="707"/>
      <c r="G23" s="729"/>
      <c r="H23" s="717"/>
      <c r="I23" s="718"/>
      <c r="J23" s="719"/>
      <c r="K23" s="720"/>
      <c r="L23" s="720"/>
      <c r="M23" s="720"/>
      <c r="N23" s="710"/>
      <c r="O23" s="339"/>
      <c r="P23" s="796">
        <f>L11</f>
        <v>0</v>
      </c>
      <c r="Q23" s="796"/>
      <c r="R23" s="796">
        <f>L28</f>
        <v>0</v>
      </c>
      <c r="S23" s="796"/>
      <c r="T23" s="796">
        <f>L59</f>
        <v>0</v>
      </c>
      <c r="U23" s="796"/>
      <c r="V23" s="796">
        <f>L91</f>
        <v>0</v>
      </c>
      <c r="W23" s="796"/>
      <c r="X23" s="806">
        <f>L119</f>
        <v>0</v>
      </c>
      <c r="Y23" s="807"/>
      <c r="Z23" s="808"/>
    </row>
    <row r="24" spans="1:26" ht="15.95" customHeight="1" thickTop="1" x14ac:dyDescent="0.25">
      <c r="A24" s="728"/>
      <c r="B24" s="707"/>
      <c r="C24" s="707"/>
      <c r="D24" s="707"/>
      <c r="E24" s="707"/>
      <c r="F24" s="707"/>
      <c r="G24" s="729"/>
      <c r="H24" s="779" t="s">
        <v>475</v>
      </c>
      <c r="I24" s="780"/>
      <c r="J24" s="780"/>
      <c r="K24" s="780"/>
      <c r="L24" s="780"/>
      <c r="M24" s="780"/>
      <c r="N24" s="781"/>
      <c r="O24" s="339"/>
      <c r="P24" s="339"/>
      <c r="Q24" s="339"/>
      <c r="R24" s="339"/>
      <c r="S24" s="339"/>
      <c r="T24" s="339"/>
      <c r="U24" s="339"/>
    </row>
    <row r="25" spans="1:26" ht="44.45" customHeight="1" x14ac:dyDescent="0.25">
      <c r="A25" s="730"/>
      <c r="B25" s="723"/>
      <c r="C25" s="723"/>
      <c r="D25" s="723"/>
      <c r="E25" s="723"/>
      <c r="F25" s="723"/>
      <c r="G25" s="731"/>
      <c r="H25" s="730"/>
      <c r="I25" s="723"/>
      <c r="J25" s="723"/>
      <c r="K25" s="723"/>
      <c r="L25" s="723"/>
      <c r="M25" s="723"/>
      <c r="N25" s="731"/>
      <c r="O25" s="798" t="s">
        <v>594</v>
      </c>
      <c r="P25" s="799"/>
      <c r="Q25" s="799"/>
      <c r="R25" s="799"/>
      <c r="S25" s="799"/>
      <c r="T25" s="799"/>
      <c r="U25" s="799"/>
      <c r="V25" s="799"/>
      <c r="W25" s="799"/>
      <c r="X25" s="799"/>
      <c r="Y25" s="799"/>
      <c r="Z25" s="799"/>
    </row>
    <row r="26" spans="1:26" ht="40.5" customHeight="1" x14ac:dyDescent="0.25">
      <c r="A26" s="344" t="s">
        <v>468</v>
      </c>
      <c r="G26" s="547"/>
      <c r="H26" s="773" t="s">
        <v>462</v>
      </c>
      <c r="I26" s="740"/>
      <c r="J26" s="721" t="s">
        <v>463</v>
      </c>
      <c r="K26" s="721" t="s">
        <v>476</v>
      </c>
      <c r="L26" s="721" t="s">
        <v>464</v>
      </c>
      <c r="M26" s="721" t="s">
        <v>477</v>
      </c>
      <c r="N26" s="721" t="s">
        <v>465</v>
      </c>
    </row>
    <row r="27" spans="1:26" ht="12.75" customHeight="1" x14ac:dyDescent="0.25">
      <c r="G27" s="542"/>
      <c r="H27" s="778"/>
      <c r="I27" s="705"/>
      <c r="J27" s="722"/>
      <c r="K27" s="705"/>
      <c r="L27" s="722"/>
      <c r="M27" s="705"/>
      <c r="N27" s="722"/>
    </row>
    <row r="28" spans="1:26" ht="25.5" x14ac:dyDescent="0.25">
      <c r="A28" s="349" t="s">
        <v>440</v>
      </c>
      <c r="B28" s="348" t="s">
        <v>435</v>
      </c>
      <c r="C28" s="348" t="s">
        <v>436</v>
      </c>
      <c r="D28" s="348" t="s">
        <v>445</v>
      </c>
      <c r="E28" s="348" t="s">
        <v>438</v>
      </c>
      <c r="F28" s="348" t="s">
        <v>439</v>
      </c>
      <c r="G28" s="348" t="s">
        <v>454</v>
      </c>
      <c r="H28" s="776" t="str">
        <f>Eligibilité!$E$33</f>
        <v>AXE FORMATION</v>
      </c>
      <c r="I28" s="777"/>
      <c r="J28" s="377">
        <f>ROUNDUP(SUM(J29:J52)/4-0.5,0)</f>
        <v>1</v>
      </c>
      <c r="K28" s="376"/>
      <c r="L28" s="377">
        <f>IF(ROUNDUP(SUM(L29:L52)/4-0.5,0)&lt;=0,0,ROUNDUP(SUM(L29:L52)/4-0.5,0))</f>
        <v>0</v>
      </c>
      <c r="M28" s="376"/>
      <c r="N28" s="377">
        <f>IF(ROUNDUP(SUM(N29:N52)/4-0.5,0)&lt;=0,0,ROUNDUP(SUM(N29:N52)/4-0.5,0))</f>
        <v>0</v>
      </c>
    </row>
    <row r="29" spans="1:26" x14ac:dyDescent="0.25">
      <c r="A29" s="350" t="s">
        <v>443</v>
      </c>
      <c r="B29" s="530"/>
      <c r="C29" s="530"/>
      <c r="D29" s="530"/>
      <c r="E29" s="530"/>
      <c r="F29" s="530"/>
      <c r="G29" s="530"/>
      <c r="H29" s="724" t="str">
        <f>CONCATENATE(Eligibilité!$B$34,"  ",Eligibilité!$E$34)</f>
        <v>2.1  Intégrer les problématiques de DD&amp;RS dans les programmes et enseignements / Créer des pôles de formations spécialisées</v>
      </c>
      <c r="I29" s="705"/>
      <c r="J29" s="711">
        <f>Eligibilité!$F34</f>
        <v>1</v>
      </c>
      <c r="K29" s="707"/>
      <c r="L29" s="713"/>
      <c r="M29" s="707"/>
      <c r="N29" s="708"/>
    </row>
    <row r="30" spans="1:26" ht="15" customHeight="1" x14ac:dyDescent="0.25">
      <c r="A30" s="350" t="s">
        <v>444</v>
      </c>
      <c r="B30" s="530"/>
      <c r="C30" s="530"/>
      <c r="D30" s="530"/>
      <c r="E30" s="530"/>
      <c r="F30" s="530"/>
      <c r="G30" s="530"/>
      <c r="H30" s="705"/>
      <c r="I30" s="705"/>
      <c r="J30" s="705"/>
      <c r="K30" s="707"/>
      <c r="L30" s="707"/>
      <c r="M30" s="707"/>
      <c r="N30" s="709"/>
    </row>
    <row r="31" spans="1:26" ht="15" customHeight="1" x14ac:dyDescent="0.25">
      <c r="A31" s="350" t="s">
        <v>449</v>
      </c>
      <c r="B31" s="530"/>
      <c r="C31" s="530"/>
      <c r="D31" s="530"/>
      <c r="E31" s="530"/>
      <c r="F31" s="530"/>
      <c r="G31" s="530"/>
      <c r="H31" s="705"/>
      <c r="I31" s="705"/>
      <c r="J31" s="705"/>
      <c r="K31" s="707"/>
      <c r="L31" s="707"/>
      <c r="M31" s="707"/>
      <c r="N31" s="709"/>
    </row>
    <row r="32" spans="1:26" ht="15" customHeight="1" x14ac:dyDescent="0.25">
      <c r="G32" s="353"/>
      <c r="H32" s="705"/>
      <c r="I32" s="705"/>
      <c r="J32" s="705"/>
      <c r="K32" s="707"/>
      <c r="L32" s="707"/>
      <c r="M32" s="707"/>
      <c r="N32" s="709"/>
    </row>
    <row r="33" spans="1:14" ht="15" customHeight="1" x14ac:dyDescent="0.3">
      <c r="A33" s="342" t="s">
        <v>473</v>
      </c>
      <c r="G33" s="353"/>
      <c r="H33" s="705"/>
      <c r="I33" s="705"/>
      <c r="J33" s="705"/>
      <c r="K33" s="707"/>
      <c r="L33" s="707"/>
      <c r="M33" s="707"/>
      <c r="N33" s="709"/>
    </row>
    <row r="34" spans="1:14" ht="20.25" customHeight="1" thickBot="1" x14ac:dyDescent="0.3">
      <c r="A34" s="346" t="s">
        <v>486</v>
      </c>
      <c r="G34" s="353"/>
      <c r="H34" s="705"/>
      <c r="I34" s="705"/>
      <c r="J34" s="705"/>
      <c r="K34" s="707"/>
      <c r="L34" s="707"/>
      <c r="M34" s="707"/>
      <c r="N34" s="709"/>
    </row>
    <row r="35" spans="1:14" ht="15.75" thickBot="1" x14ac:dyDescent="0.3">
      <c r="A35" s="738" t="s">
        <v>571</v>
      </c>
      <c r="B35" s="738"/>
      <c r="C35" s="738"/>
      <c r="D35" s="738"/>
      <c r="E35" s="738"/>
      <c r="F35" s="692"/>
      <c r="G35" s="692"/>
      <c r="H35" s="778"/>
      <c r="I35" s="705"/>
      <c r="J35" s="705"/>
      <c r="K35" s="707"/>
      <c r="L35" s="707"/>
      <c r="M35" s="707"/>
      <c r="N35" s="709"/>
    </row>
    <row r="36" spans="1:14" x14ac:dyDescent="0.25">
      <c r="A36" s="750" t="s">
        <v>471</v>
      </c>
      <c r="B36" s="751"/>
      <c r="C36" s="751"/>
      <c r="D36" s="751"/>
      <c r="E36" s="751"/>
      <c r="F36" s="751"/>
      <c r="G36" s="752"/>
      <c r="H36" s="724" t="str">
        <f>CONCATENATE(Eligibilité!$B$38,"  ",Eligibilité!$E$38)</f>
        <v>2.2  Favoriser et accompagner le développement des compétences en DD&amp;RS des étudiants</v>
      </c>
      <c r="I36" s="715"/>
      <c r="J36" s="712">
        <f>Eligibilité!$F38</f>
        <v>1</v>
      </c>
      <c r="K36" s="707"/>
      <c r="L36" s="707"/>
      <c r="M36" s="707"/>
      <c r="N36" s="707"/>
    </row>
    <row r="37" spans="1:14" ht="15" customHeight="1" x14ac:dyDescent="0.25">
      <c r="A37" s="753"/>
      <c r="B37" s="754"/>
      <c r="C37" s="754"/>
      <c r="D37" s="754"/>
      <c r="E37" s="754"/>
      <c r="F37" s="754"/>
      <c r="G37" s="755"/>
      <c r="H37" s="715"/>
      <c r="I37" s="715"/>
      <c r="J37" s="704"/>
      <c r="K37" s="707"/>
      <c r="L37" s="707"/>
      <c r="M37" s="707"/>
      <c r="N37" s="707"/>
    </row>
    <row r="38" spans="1:14" ht="13.5" customHeight="1" x14ac:dyDescent="0.25">
      <c r="A38" s="753"/>
      <c r="B38" s="754"/>
      <c r="C38" s="754"/>
      <c r="D38" s="754"/>
      <c r="E38" s="754"/>
      <c r="F38" s="754"/>
      <c r="G38" s="755"/>
      <c r="H38" s="715"/>
      <c r="I38" s="715"/>
      <c r="J38" s="704"/>
      <c r="K38" s="707"/>
      <c r="L38" s="707"/>
      <c r="M38" s="707"/>
      <c r="N38" s="707"/>
    </row>
    <row r="39" spans="1:14" ht="11.25" customHeight="1" x14ac:dyDescent="0.25">
      <c r="A39" s="756"/>
      <c r="B39" s="757"/>
      <c r="C39" s="757"/>
      <c r="D39" s="757"/>
      <c r="E39" s="757"/>
      <c r="F39" s="757"/>
      <c r="G39" s="758"/>
      <c r="H39" s="715"/>
      <c r="I39" s="715"/>
      <c r="J39" s="704"/>
      <c r="K39" s="707"/>
      <c r="L39" s="707"/>
      <c r="M39" s="707"/>
      <c r="N39" s="707"/>
    </row>
    <row r="40" spans="1:14" ht="24" customHeight="1" thickBot="1" x14ac:dyDescent="0.3">
      <c r="A40" s="55" t="s">
        <v>472</v>
      </c>
      <c r="G40" s="537"/>
      <c r="H40" s="715"/>
      <c r="I40" s="715"/>
      <c r="J40" s="704"/>
      <c r="K40" s="707"/>
      <c r="L40" s="707"/>
      <c r="M40" s="707"/>
      <c r="N40" s="707"/>
    </row>
    <row r="41" spans="1:14" ht="15.75" thickBot="1" x14ac:dyDescent="0.3">
      <c r="A41" s="738" t="s">
        <v>446</v>
      </c>
      <c r="B41" s="738"/>
      <c r="C41" s="738"/>
      <c r="D41" s="738"/>
      <c r="E41" s="738"/>
      <c r="F41" s="692"/>
      <c r="G41" s="739"/>
      <c r="H41" s="715"/>
      <c r="I41" s="715"/>
      <c r="J41" s="704"/>
      <c r="K41" s="707"/>
      <c r="L41" s="707"/>
      <c r="M41" s="707"/>
      <c r="N41" s="707"/>
    </row>
    <row r="42" spans="1:14" x14ac:dyDescent="0.25">
      <c r="A42" s="740" t="s">
        <v>453</v>
      </c>
      <c r="B42" s="740"/>
      <c r="C42" s="740"/>
      <c r="D42" s="740" t="s">
        <v>442</v>
      </c>
      <c r="E42" s="740"/>
      <c r="F42" s="741" t="s">
        <v>316</v>
      </c>
      <c r="G42" s="742"/>
      <c r="H42" s="724" t="str">
        <f>CONCATENATE(Eligibilité!$B$41,"  ",Eligibilité!$E$41)</f>
        <v xml:space="preserve">2.3  Favoriser et accompagner le développement des compétences en DD&amp;RS des personnels des établissements (enseignants, chercheurs, administratifs) </v>
      </c>
      <c r="I42" s="715"/>
      <c r="J42" s="712">
        <f>Eligibilité!$F41</f>
        <v>1</v>
      </c>
      <c r="K42" s="707"/>
      <c r="L42" s="707"/>
      <c r="M42" s="707"/>
      <c r="N42" s="707"/>
    </row>
    <row r="43" spans="1:14" ht="7.5" customHeight="1" x14ac:dyDescent="0.25">
      <c r="G43" s="542"/>
      <c r="H43" s="715"/>
      <c r="I43" s="715"/>
      <c r="J43" s="704"/>
      <c r="K43" s="707"/>
      <c r="L43" s="707"/>
      <c r="M43" s="707"/>
      <c r="N43" s="707"/>
    </row>
    <row r="44" spans="1:14" ht="20.25" customHeight="1" x14ac:dyDescent="0.25">
      <c r="A44" s="360" t="s">
        <v>451</v>
      </c>
      <c r="B44" s="347" t="s">
        <v>491</v>
      </c>
      <c r="C44" s="704" t="s">
        <v>452</v>
      </c>
      <c r="D44" s="704"/>
      <c r="E44" s="704"/>
      <c r="F44" s="704" t="s">
        <v>492</v>
      </c>
      <c r="G44" s="704"/>
      <c r="H44" s="715"/>
      <c r="I44" s="715"/>
      <c r="J44" s="704"/>
      <c r="K44" s="707"/>
      <c r="L44" s="707"/>
      <c r="M44" s="707"/>
      <c r="N44" s="707"/>
    </row>
    <row r="45" spans="1:14" ht="20.100000000000001" customHeight="1" x14ac:dyDescent="0.25">
      <c r="A45" s="361" t="str">
        <f>CONCATENATE(C29,"  ",B29)</f>
        <v xml:space="preserve">  </v>
      </c>
      <c r="B45" s="531" t="s">
        <v>168</v>
      </c>
      <c r="C45" s="749"/>
      <c r="D45" s="749"/>
      <c r="E45" s="749"/>
      <c r="F45" s="712" t="str">
        <f>IF(A29="","",A29)</f>
        <v>Auditeur/pilote</v>
      </c>
      <c r="G45" s="712"/>
      <c r="H45" s="715"/>
      <c r="I45" s="715"/>
      <c r="J45" s="704"/>
      <c r="K45" s="707"/>
      <c r="L45" s="707"/>
      <c r="M45" s="707"/>
      <c r="N45" s="707"/>
    </row>
    <row r="46" spans="1:14" ht="16.5" customHeight="1" x14ac:dyDescent="0.25">
      <c r="A46" s="361" t="str">
        <f>CONCATENATE(C30,"  ",B30)</f>
        <v xml:space="preserve">  </v>
      </c>
      <c r="B46" s="531"/>
      <c r="C46" s="749"/>
      <c r="D46" s="749"/>
      <c r="E46" s="749"/>
      <c r="F46" s="712" t="str">
        <f>IF(A30="","",A30)</f>
        <v>Auditeur</v>
      </c>
      <c r="G46" s="712"/>
      <c r="H46" s="715"/>
      <c r="I46" s="715"/>
      <c r="J46" s="704"/>
      <c r="K46" s="707"/>
      <c r="L46" s="707"/>
      <c r="M46" s="707"/>
      <c r="N46" s="707"/>
    </row>
    <row r="47" spans="1:14" ht="17.25" customHeight="1" x14ac:dyDescent="0.25">
      <c r="A47" s="361" t="str">
        <f>CONCATENATE(C31,"  ",B31)</f>
        <v xml:space="preserve">  </v>
      </c>
      <c r="B47" s="531"/>
      <c r="C47" s="749"/>
      <c r="D47" s="749"/>
      <c r="E47" s="749"/>
      <c r="F47" s="712" t="str">
        <f>IF(A31="","",A31)</f>
        <v>Auditeur étudiant</v>
      </c>
      <c r="G47" s="712"/>
      <c r="H47" s="715"/>
      <c r="I47" s="715"/>
      <c r="J47" s="704"/>
      <c r="K47" s="707"/>
      <c r="L47" s="707"/>
      <c r="M47" s="707"/>
      <c r="N47" s="707"/>
    </row>
    <row r="48" spans="1:14" ht="20.100000000000001" customHeight="1" x14ac:dyDescent="0.25">
      <c r="G48" s="354"/>
      <c r="H48" s="724" t="str">
        <f>CONCATENATE(Eligibilité!$B$44,"  ",Eligibilité!$E$44)</f>
        <v>2.4  Favoriser le développement d'une société de la connaissance respectueuse des principes du DD&amp;RS</v>
      </c>
      <c r="I48" s="715"/>
      <c r="J48" s="712">
        <f>Eligibilité!$F44</f>
        <v>1</v>
      </c>
      <c r="K48" s="707"/>
      <c r="L48" s="707"/>
      <c r="M48" s="707"/>
      <c r="N48" s="707"/>
    </row>
    <row r="49" spans="1:15" ht="30" customHeight="1" x14ac:dyDescent="0.25">
      <c r="A49" s="351" t="s">
        <v>529</v>
      </c>
      <c r="B49" s="347" t="s">
        <v>450</v>
      </c>
      <c r="C49" s="704" t="s">
        <v>452</v>
      </c>
      <c r="D49" s="704"/>
      <c r="E49" s="704"/>
      <c r="F49" s="704" t="s">
        <v>494</v>
      </c>
      <c r="G49" s="704"/>
      <c r="H49" s="715"/>
      <c r="I49" s="715"/>
      <c r="J49" s="704"/>
      <c r="K49" s="707"/>
      <c r="L49" s="707"/>
      <c r="M49" s="707"/>
      <c r="N49" s="707"/>
      <c r="O49" s="537"/>
    </row>
    <row r="50" spans="1:15" ht="15" customHeight="1" x14ac:dyDescent="0.25">
      <c r="A50" s="361" t="str">
        <f>CONCATENATE(C13,"  ",B13)</f>
        <v xml:space="preserve">  </v>
      </c>
      <c r="B50" s="531"/>
      <c r="C50" s="759" t="str">
        <f>CONCATENATE(A8," - ",C8)</f>
        <v xml:space="preserve"> - </v>
      </c>
      <c r="D50" s="760"/>
      <c r="E50" s="761"/>
      <c r="F50" s="712" t="str">
        <f>IF(A13="","",A13)</f>
        <v>Personne ressource</v>
      </c>
      <c r="G50" s="712"/>
      <c r="H50" s="715"/>
      <c r="I50" s="715"/>
      <c r="J50" s="704"/>
      <c r="K50" s="707"/>
      <c r="L50" s="707"/>
      <c r="M50" s="707"/>
      <c r="N50" s="707"/>
    </row>
    <row r="51" spans="1:15" x14ac:dyDescent="0.25">
      <c r="A51" s="361" t="str">
        <f>CONCATENATE(C14,"  ",B14)</f>
        <v xml:space="preserve">  </v>
      </c>
      <c r="B51" s="531" t="s">
        <v>316</v>
      </c>
      <c r="C51" s="762"/>
      <c r="D51" s="763"/>
      <c r="E51" s="764"/>
      <c r="F51" s="712" t="str">
        <f>IF(A14="","",A14)</f>
        <v>Correspondant</v>
      </c>
      <c r="G51" s="712"/>
      <c r="H51" s="715"/>
      <c r="I51" s="715"/>
      <c r="J51" s="704"/>
      <c r="K51" s="707"/>
      <c r="L51" s="707"/>
      <c r="M51" s="707"/>
      <c r="N51" s="707"/>
    </row>
    <row r="52" spans="1:15" x14ac:dyDescent="0.25">
      <c r="A52" s="530"/>
      <c r="B52" s="531"/>
      <c r="C52" s="762"/>
      <c r="D52" s="763"/>
      <c r="E52" s="764"/>
      <c r="F52" s="749"/>
      <c r="G52" s="749"/>
      <c r="H52" s="718"/>
      <c r="I52" s="718"/>
      <c r="J52" s="719"/>
      <c r="K52" s="720"/>
      <c r="L52" s="720"/>
      <c r="M52" s="720"/>
      <c r="N52" s="723"/>
    </row>
    <row r="53" spans="1:15" ht="15" customHeight="1" x14ac:dyDescent="0.25">
      <c r="A53" s="530"/>
      <c r="B53" s="531"/>
      <c r="C53" s="762"/>
      <c r="D53" s="763"/>
      <c r="E53" s="764"/>
      <c r="F53" s="749"/>
      <c r="G53" s="765"/>
      <c r="H53" s="691" t="s">
        <v>474</v>
      </c>
      <c r="I53" s="679"/>
      <c r="J53" s="679"/>
      <c r="K53" s="679"/>
      <c r="L53" s="679"/>
      <c r="M53" s="679"/>
      <c r="N53" s="680"/>
    </row>
    <row r="54" spans="1:15" x14ac:dyDescent="0.25">
      <c r="A54" s="532"/>
      <c r="B54" s="533"/>
      <c r="C54" s="762"/>
      <c r="D54" s="763"/>
      <c r="E54" s="764"/>
      <c r="F54" s="766"/>
      <c r="G54" s="767"/>
      <c r="H54" s="693"/>
      <c r="I54" s="694"/>
      <c r="J54" s="694"/>
      <c r="K54" s="694"/>
      <c r="L54" s="694"/>
      <c r="M54" s="694"/>
      <c r="N54" s="695"/>
    </row>
    <row r="55" spans="1:15" ht="33" customHeight="1" x14ac:dyDescent="0.25">
      <c r="A55" s="696" t="s">
        <v>572</v>
      </c>
      <c r="B55" s="697"/>
      <c r="C55" s="697"/>
      <c r="D55" s="697"/>
      <c r="E55" s="697"/>
      <c r="F55" s="697"/>
      <c r="G55" s="697"/>
      <c r="H55" s="693"/>
      <c r="I55" s="694"/>
      <c r="J55" s="694"/>
      <c r="K55" s="694"/>
      <c r="L55" s="694"/>
      <c r="M55" s="694"/>
      <c r="N55" s="695"/>
    </row>
    <row r="56" spans="1:15" ht="21" customHeight="1" x14ac:dyDescent="0.25">
      <c r="A56" s="684"/>
      <c r="B56" s="685"/>
      <c r="C56" s="685"/>
      <c r="D56" s="685"/>
      <c r="E56" s="685"/>
      <c r="F56" s="685"/>
      <c r="G56" s="685"/>
      <c r="H56" s="684"/>
      <c r="I56" s="685"/>
      <c r="J56" s="685"/>
      <c r="K56" s="685"/>
      <c r="L56" s="685"/>
      <c r="M56" s="685"/>
      <c r="N56" s="686"/>
    </row>
    <row r="57" spans="1:15" x14ac:dyDescent="0.25">
      <c r="A57" s="391"/>
      <c r="B57" s="391"/>
      <c r="C57" s="391"/>
      <c r="D57" s="391"/>
      <c r="E57" s="391"/>
      <c r="F57" s="391"/>
      <c r="G57" s="391"/>
      <c r="H57" s="784" t="s">
        <v>462</v>
      </c>
      <c r="I57" s="740"/>
      <c r="J57" s="721" t="s">
        <v>463</v>
      </c>
      <c r="K57" s="721" t="s">
        <v>476</v>
      </c>
      <c r="L57" s="721" t="s">
        <v>464</v>
      </c>
      <c r="M57" s="721" t="s">
        <v>477</v>
      </c>
      <c r="N57" s="721" t="s">
        <v>465</v>
      </c>
    </row>
    <row r="58" spans="1:15" ht="25.5" customHeight="1" x14ac:dyDescent="0.25">
      <c r="G58" s="397"/>
      <c r="H58" s="705"/>
      <c r="I58" s="705"/>
      <c r="J58" s="722"/>
      <c r="K58" s="705"/>
      <c r="L58" s="722"/>
      <c r="M58" s="705"/>
      <c r="N58" s="722"/>
    </row>
    <row r="59" spans="1:15" ht="24" customHeight="1" x14ac:dyDescent="0.25">
      <c r="G59" s="397"/>
      <c r="H59" s="787" t="str">
        <f>Eligibilité!$E$47</f>
        <v>AXE RECHERCHE</v>
      </c>
      <c r="I59" s="788"/>
      <c r="J59" s="377">
        <f>ROUNDUP(SUM(J60:J77)/3-0.5,0)</f>
        <v>1</v>
      </c>
      <c r="K59" s="376"/>
      <c r="L59" s="377">
        <f>IF(ROUNDUP(SUM(L60:L77)/3-0.5,0)&lt;=0,0,ROUNDUP(SUM(L60:L77)/3-0.5,0))</f>
        <v>0</v>
      </c>
      <c r="M59" s="376"/>
      <c r="N59" s="377">
        <f>IF(ROUNDUP(SUM(N60:N77)/3-0.5,0)&lt;=0,0,ROUNDUP(SUM(N60:N77)/3-0.5,0))</f>
        <v>0</v>
      </c>
    </row>
    <row r="60" spans="1:15" x14ac:dyDescent="0.25">
      <c r="G60" s="397"/>
      <c r="H60" s="724" t="str">
        <f>CONCATENATE(Eligibilité!$B$48,"  ",Eligibilité!$E$48)</f>
        <v xml:space="preserve">3.1  Promouvoir la recherche interdisciplinaire DD&amp;RS de l'établissement au niveau territorial,  national et international
</v>
      </c>
      <c r="I60" s="705"/>
      <c r="J60" s="711">
        <f>Eligibilité!$F48</f>
        <v>1</v>
      </c>
      <c r="K60" s="707"/>
      <c r="L60" s="713"/>
      <c r="M60" s="707"/>
      <c r="N60" s="698"/>
    </row>
    <row r="61" spans="1:15" ht="15" customHeight="1" x14ac:dyDescent="0.25">
      <c r="G61" s="397"/>
      <c r="H61" s="705"/>
      <c r="I61" s="705"/>
      <c r="J61" s="705"/>
      <c r="K61" s="707"/>
      <c r="L61" s="707"/>
      <c r="M61" s="707"/>
      <c r="N61" s="699"/>
      <c r="O61" s="543"/>
    </row>
    <row r="62" spans="1:15" ht="15" customHeight="1" x14ac:dyDescent="0.25">
      <c r="G62" s="397"/>
      <c r="H62" s="705"/>
      <c r="I62" s="705"/>
      <c r="J62" s="705"/>
      <c r="K62" s="707"/>
      <c r="L62" s="707"/>
      <c r="M62" s="707"/>
      <c r="N62" s="699"/>
      <c r="O62" s="543"/>
    </row>
    <row r="63" spans="1:15" x14ac:dyDescent="0.25">
      <c r="G63" s="397"/>
      <c r="H63" s="705"/>
      <c r="I63" s="705"/>
      <c r="J63" s="705"/>
      <c r="K63" s="707"/>
      <c r="L63" s="707"/>
      <c r="M63" s="707"/>
      <c r="N63" s="699"/>
      <c r="O63" s="543"/>
    </row>
    <row r="64" spans="1:15" x14ac:dyDescent="0.25">
      <c r="G64" s="397"/>
      <c r="H64" s="705"/>
      <c r="I64" s="705"/>
      <c r="J64" s="705"/>
      <c r="K64" s="707"/>
      <c r="L64" s="707"/>
      <c r="M64" s="707"/>
      <c r="N64" s="699"/>
      <c r="O64" s="543"/>
    </row>
    <row r="65" spans="7:15" x14ac:dyDescent="0.25">
      <c r="G65" s="397"/>
      <c r="H65" s="705"/>
      <c r="I65" s="705"/>
      <c r="J65" s="705"/>
      <c r="K65" s="707"/>
      <c r="L65" s="707"/>
      <c r="M65" s="707"/>
      <c r="N65" s="699"/>
      <c r="O65" s="543"/>
    </row>
    <row r="66" spans="7:15" x14ac:dyDescent="0.25">
      <c r="G66" s="353"/>
      <c r="H66" s="724" t="str">
        <f>CONCATENATE(Eligibilité!$B$51,"  ",Eligibilité!$E$51)</f>
        <v>3.2  Mettre la recherche DD&amp;RS, sa démarche et ses outils au service des programmes de formations initiales et continues et de la pédagogie</v>
      </c>
      <c r="I66" s="705"/>
      <c r="J66" s="712">
        <f>Eligibilité!$F51</f>
        <v>1</v>
      </c>
      <c r="K66" s="707"/>
      <c r="L66" s="707"/>
      <c r="M66" s="707"/>
      <c r="N66" s="699"/>
      <c r="O66" s="543"/>
    </row>
    <row r="67" spans="7:15" x14ac:dyDescent="0.25">
      <c r="G67" s="353"/>
      <c r="H67" s="705"/>
      <c r="I67" s="705"/>
      <c r="J67" s="705"/>
      <c r="K67" s="707"/>
      <c r="L67" s="707"/>
      <c r="M67" s="707"/>
      <c r="N67" s="699"/>
      <c r="O67" s="543"/>
    </row>
    <row r="68" spans="7:15" ht="15" customHeight="1" x14ac:dyDescent="0.25">
      <c r="G68" s="353"/>
      <c r="H68" s="705"/>
      <c r="I68" s="705"/>
      <c r="J68" s="705"/>
      <c r="K68" s="707"/>
      <c r="L68" s="707"/>
      <c r="M68" s="707"/>
      <c r="N68" s="699"/>
      <c r="O68" s="543"/>
    </row>
    <row r="69" spans="7:15" x14ac:dyDescent="0.25">
      <c r="G69" s="353"/>
      <c r="H69" s="705"/>
      <c r="I69" s="705"/>
      <c r="J69" s="705"/>
      <c r="K69" s="707"/>
      <c r="L69" s="707"/>
      <c r="M69" s="707"/>
      <c r="N69" s="699"/>
      <c r="O69" s="543"/>
    </row>
    <row r="70" spans="7:15" x14ac:dyDescent="0.25">
      <c r="G70" s="353"/>
      <c r="H70" s="705"/>
      <c r="I70" s="705"/>
      <c r="J70" s="705"/>
      <c r="K70" s="707"/>
      <c r="L70" s="707"/>
      <c r="M70" s="707"/>
      <c r="N70" s="699"/>
      <c r="O70" s="543"/>
    </row>
    <row r="71" spans="7:15" x14ac:dyDescent="0.25">
      <c r="G71" s="353"/>
      <c r="H71" s="705"/>
      <c r="I71" s="705"/>
      <c r="J71" s="705"/>
      <c r="K71" s="707"/>
      <c r="L71" s="707"/>
      <c r="M71" s="707"/>
      <c r="N71" s="699"/>
      <c r="O71" s="543"/>
    </row>
    <row r="72" spans="7:15" x14ac:dyDescent="0.25">
      <c r="G72" s="353"/>
      <c r="H72" s="724" t="str">
        <f>CONCATENATE(Eligibilité!$B$53,"  ",Eligibilité!$E$53)</f>
        <v xml:space="preserve">3.3  Valoriser, transférer les résultats des travaux de recherche DD&amp;RS auprès des parties prenantes tant  au niveau national qu'international   </v>
      </c>
      <c r="I72" s="715"/>
      <c r="J72" s="712">
        <f>Eligibilité!$F53</f>
        <v>1</v>
      </c>
      <c r="K72" s="707"/>
      <c r="L72" s="707"/>
      <c r="M72" s="707"/>
      <c r="N72" s="707"/>
    </row>
    <row r="73" spans="7:15" x14ac:dyDescent="0.25">
      <c r="G73" s="353"/>
      <c r="H73" s="715"/>
      <c r="I73" s="715"/>
      <c r="J73" s="704"/>
      <c r="K73" s="707"/>
      <c r="L73" s="707"/>
      <c r="M73" s="707"/>
      <c r="N73" s="707"/>
    </row>
    <row r="74" spans="7:15" ht="15" customHeight="1" x14ac:dyDescent="0.25">
      <c r="G74" s="353"/>
      <c r="H74" s="715"/>
      <c r="I74" s="715"/>
      <c r="J74" s="704"/>
      <c r="K74" s="707"/>
      <c r="L74" s="707"/>
      <c r="M74" s="707"/>
      <c r="N74" s="707"/>
    </row>
    <row r="75" spans="7:15" x14ac:dyDescent="0.25">
      <c r="G75" s="353"/>
      <c r="H75" s="715"/>
      <c r="I75" s="715"/>
      <c r="J75" s="704"/>
      <c r="K75" s="707"/>
      <c r="L75" s="707"/>
      <c r="M75" s="707"/>
      <c r="N75" s="707"/>
    </row>
    <row r="76" spans="7:15" x14ac:dyDescent="0.25">
      <c r="G76" s="353"/>
      <c r="H76" s="715"/>
      <c r="I76" s="715"/>
      <c r="J76" s="704"/>
      <c r="K76" s="707"/>
      <c r="L76" s="707"/>
      <c r="M76" s="707"/>
      <c r="N76" s="707"/>
    </row>
    <row r="77" spans="7:15" x14ac:dyDescent="0.25">
      <c r="G77" s="353"/>
      <c r="H77" s="718"/>
      <c r="I77" s="718"/>
      <c r="J77" s="719"/>
      <c r="K77" s="720"/>
      <c r="L77" s="720"/>
      <c r="M77" s="720"/>
      <c r="N77" s="723"/>
    </row>
    <row r="78" spans="7:15" x14ac:dyDescent="0.25">
      <c r="H78" s="691" t="s">
        <v>478</v>
      </c>
      <c r="I78" s="679"/>
      <c r="J78" s="679"/>
      <c r="K78" s="679"/>
      <c r="L78" s="679"/>
      <c r="M78" s="679"/>
      <c r="N78" s="680"/>
    </row>
    <row r="79" spans="7:15" x14ac:dyDescent="0.25">
      <c r="H79" s="681"/>
      <c r="I79" s="682"/>
      <c r="J79" s="682"/>
      <c r="K79" s="682"/>
      <c r="L79" s="682"/>
      <c r="M79" s="682"/>
      <c r="N79" s="683"/>
    </row>
    <row r="80" spans="7:15" ht="18" customHeight="1" x14ac:dyDescent="0.25">
      <c r="H80" s="681"/>
      <c r="I80" s="682"/>
      <c r="J80" s="682"/>
      <c r="K80" s="682"/>
      <c r="L80" s="682"/>
      <c r="M80" s="682"/>
      <c r="N80" s="683"/>
    </row>
    <row r="81" spans="1:26" ht="17.25" customHeight="1" x14ac:dyDescent="0.25">
      <c r="H81" s="681"/>
      <c r="I81" s="682"/>
      <c r="J81" s="682"/>
      <c r="K81" s="682"/>
      <c r="L81" s="682"/>
      <c r="M81" s="682"/>
      <c r="N81" s="683"/>
    </row>
    <row r="82" spans="1:26" x14ac:dyDescent="0.25">
      <c r="H82" s="688"/>
      <c r="I82" s="689"/>
      <c r="J82" s="689"/>
      <c r="K82" s="689"/>
      <c r="L82" s="689"/>
      <c r="M82" s="689"/>
      <c r="N82" s="690"/>
    </row>
    <row r="83" spans="1:26" x14ac:dyDescent="0.25">
      <c r="H83" s="396"/>
      <c r="I83" s="396"/>
      <c r="J83" s="396"/>
      <c r="K83" s="396"/>
      <c r="L83" s="396"/>
      <c r="M83" s="396"/>
      <c r="N83" s="396"/>
    </row>
    <row r="84" spans="1:26" s="391" customFormat="1" x14ac:dyDescent="0.25">
      <c r="A84" s="392"/>
      <c r="H84" s="396"/>
      <c r="I84" s="396"/>
      <c r="J84" s="396"/>
      <c r="K84" s="396"/>
      <c r="L84" s="396"/>
      <c r="M84" s="396"/>
      <c r="N84" s="396"/>
    </row>
    <row r="85" spans="1:26" s="391" customFormat="1" x14ac:dyDescent="0.25">
      <c r="A85" s="392"/>
      <c r="H85" s="396"/>
      <c r="I85" s="396"/>
      <c r="J85" s="396"/>
      <c r="K85" s="396"/>
      <c r="L85" s="396"/>
      <c r="M85" s="396"/>
      <c r="N85" s="396"/>
    </row>
    <row r="86" spans="1:26" s="391" customFormat="1" ht="35.1" customHeight="1" x14ac:dyDescent="0.25">
      <c r="A86" s="392"/>
      <c r="H86" s="396"/>
      <c r="I86" s="396"/>
      <c r="J86" s="396"/>
      <c r="K86" s="396"/>
      <c r="L86" s="396"/>
      <c r="M86" s="396"/>
      <c r="N86" s="396"/>
    </row>
    <row r="87" spans="1:26" s="391" customFormat="1" ht="20.45" customHeight="1" x14ac:dyDescent="0.25">
      <c r="A87" s="392"/>
      <c r="H87" s="396"/>
      <c r="I87" s="396"/>
      <c r="J87" s="396"/>
      <c r="K87" s="396"/>
      <c r="L87" s="396"/>
      <c r="M87" s="396"/>
      <c r="N87" s="396"/>
    </row>
    <row r="88" spans="1:26" s="391" customFormat="1" ht="20.25" customHeight="1" x14ac:dyDescent="0.25">
      <c r="A88" s="392"/>
      <c r="H88" s="396"/>
      <c r="I88" s="396"/>
      <c r="J88" s="396"/>
      <c r="K88" s="396"/>
      <c r="L88" s="396"/>
      <c r="M88" s="396"/>
      <c r="N88" s="396"/>
    </row>
    <row r="89" spans="1:26" ht="27.75" customHeight="1" x14ac:dyDescent="0.25">
      <c r="H89" s="783" t="s">
        <v>462</v>
      </c>
      <c r="I89" s="705"/>
      <c r="J89" s="782" t="s">
        <v>463</v>
      </c>
      <c r="K89" s="782" t="s">
        <v>476</v>
      </c>
      <c r="L89" s="782" t="s">
        <v>464</v>
      </c>
      <c r="M89" s="782" t="s">
        <v>477</v>
      </c>
      <c r="N89" s="782" t="s">
        <v>465</v>
      </c>
    </row>
    <row r="90" spans="1:26" x14ac:dyDescent="0.25">
      <c r="H90" s="705"/>
      <c r="I90" s="705"/>
      <c r="J90" s="722"/>
      <c r="K90" s="705"/>
      <c r="L90" s="722"/>
      <c r="M90" s="705"/>
      <c r="N90" s="722"/>
    </row>
    <row r="91" spans="1:26" ht="20.25" customHeight="1" x14ac:dyDescent="0.25">
      <c r="H91" s="785" t="str">
        <f>Eligibilité!$E$56</f>
        <v>AXE ENVIRONNEMENT</v>
      </c>
      <c r="I91" s="786"/>
      <c r="J91" s="377">
        <f>ROUNDUP(SUM(J92:J109)/3-0.5,0)</f>
        <v>1</v>
      </c>
      <c r="K91" s="376"/>
      <c r="L91" s="377">
        <f>IF(ROUNDUP(SUM(L92:L109)/3-0.5,0)&lt;=0,0,ROUNDUP(SUM(L92:L109)/3-0.5,0))</f>
        <v>0</v>
      </c>
      <c r="M91" s="376"/>
      <c r="N91" s="377">
        <f>IF(ROUNDUP(SUM(N92:N109)/3-0.5,0)&lt;=0,0,ROUNDUP(SUM(N92:N109)/3-0.5,0))</f>
        <v>0</v>
      </c>
    </row>
    <row r="92" spans="1:26" ht="18" customHeight="1" x14ac:dyDescent="0.25">
      <c r="H92" s="724" t="str">
        <f>CONCATENATE(Eligibilité!$B$57,"  ",Eligibilité!$E$57)</f>
        <v>4,1  Développer une politique de diminution des émissions de gaz à effet de serre et d'utilisation durable et de réduction de la consommation des ressources</v>
      </c>
      <c r="I92" s="724"/>
      <c r="J92" s="711">
        <f>Eligibilité!$F57</f>
        <v>1</v>
      </c>
      <c r="K92" s="707"/>
      <c r="L92" s="713"/>
      <c r="M92" s="707"/>
      <c r="N92" s="713"/>
    </row>
    <row r="93" spans="1:26" ht="20.100000000000001" customHeight="1" x14ac:dyDescent="0.25">
      <c r="H93" s="724"/>
      <c r="I93" s="724"/>
      <c r="J93" s="712"/>
      <c r="K93" s="707"/>
      <c r="L93" s="707"/>
      <c r="M93" s="707"/>
      <c r="N93" s="707"/>
    </row>
    <row r="94" spans="1:26" ht="20.100000000000001" customHeight="1" x14ac:dyDescent="0.25">
      <c r="H94" s="724"/>
      <c r="I94" s="724"/>
      <c r="J94" s="712"/>
      <c r="K94" s="707"/>
      <c r="L94" s="707"/>
      <c r="M94" s="707"/>
      <c r="N94" s="707"/>
      <c r="O94" s="339"/>
      <c r="P94" s="339"/>
      <c r="Q94" s="339"/>
      <c r="R94" s="339"/>
      <c r="S94" s="339"/>
      <c r="T94" s="339"/>
      <c r="U94" s="339"/>
      <c r="V94" s="339"/>
      <c r="W94" s="339"/>
      <c r="X94" s="339"/>
      <c r="Y94" s="339"/>
      <c r="Z94" s="339"/>
    </row>
    <row r="95" spans="1:26" ht="20.100000000000001" customHeight="1" x14ac:dyDescent="0.25">
      <c r="H95" s="715"/>
      <c r="I95" s="715"/>
      <c r="J95" s="704"/>
      <c r="K95" s="707"/>
      <c r="L95" s="707"/>
      <c r="M95" s="707"/>
      <c r="N95" s="707"/>
    </row>
    <row r="96" spans="1:26" ht="20.100000000000001" customHeight="1" x14ac:dyDescent="0.25">
      <c r="H96" s="715"/>
      <c r="I96" s="715"/>
      <c r="J96" s="704"/>
      <c r="K96" s="707"/>
      <c r="L96" s="707"/>
      <c r="M96" s="707"/>
      <c r="N96" s="707"/>
    </row>
    <row r="97" spans="1:14" ht="20.100000000000001" customHeight="1" x14ac:dyDescent="0.25">
      <c r="H97" s="715"/>
      <c r="I97" s="715"/>
      <c r="J97" s="704"/>
      <c r="K97" s="707"/>
      <c r="L97" s="707"/>
      <c r="M97" s="707"/>
      <c r="N97" s="707"/>
    </row>
    <row r="98" spans="1:14" ht="20.100000000000001" customHeight="1" x14ac:dyDescent="0.25">
      <c r="H98" s="724" t="str">
        <f>CONCATENATE(Eligibilité!$B$64,"  ",Eligibilité!$E$64)</f>
        <v>4,2  Développer une politique de prévention et de réduction des atteintes à l'environnement (dont les pollutions)</v>
      </c>
      <c r="I98" s="724"/>
      <c r="J98" s="712">
        <f>Eligibilité!$F64</f>
        <v>1</v>
      </c>
      <c r="K98" s="707"/>
      <c r="L98" s="707"/>
      <c r="M98" s="707"/>
      <c r="N98" s="707"/>
    </row>
    <row r="99" spans="1:14" ht="20.100000000000001" customHeight="1" x14ac:dyDescent="0.25">
      <c r="H99" s="724"/>
      <c r="I99" s="724"/>
      <c r="J99" s="712"/>
      <c r="K99" s="707"/>
      <c r="L99" s="707"/>
      <c r="M99" s="707"/>
      <c r="N99" s="707"/>
    </row>
    <row r="100" spans="1:14" ht="20.100000000000001" customHeight="1" x14ac:dyDescent="0.25">
      <c r="H100" s="724"/>
      <c r="I100" s="724"/>
      <c r="J100" s="712"/>
      <c r="K100" s="707"/>
      <c r="L100" s="707"/>
      <c r="M100" s="707"/>
      <c r="N100" s="707"/>
    </row>
    <row r="101" spans="1:14" ht="20.100000000000001" customHeight="1" x14ac:dyDescent="0.25">
      <c r="H101" s="715"/>
      <c r="I101" s="715"/>
      <c r="J101" s="704"/>
      <c r="K101" s="707"/>
      <c r="L101" s="707"/>
      <c r="M101" s="707"/>
      <c r="N101" s="707"/>
    </row>
    <row r="102" spans="1:14" ht="20.100000000000001" customHeight="1" x14ac:dyDescent="0.25">
      <c r="H102" s="715"/>
      <c r="I102" s="715"/>
      <c r="J102" s="704"/>
      <c r="K102" s="707"/>
      <c r="L102" s="707"/>
      <c r="M102" s="707"/>
      <c r="N102" s="707"/>
    </row>
    <row r="103" spans="1:14" ht="20.100000000000001" customHeight="1" x14ac:dyDescent="0.25">
      <c r="H103" s="715"/>
      <c r="I103" s="715"/>
      <c r="J103" s="704"/>
      <c r="K103" s="707"/>
      <c r="L103" s="707"/>
      <c r="M103" s="707"/>
      <c r="N103" s="707"/>
    </row>
    <row r="104" spans="1:14" ht="20.100000000000001" customHeight="1" x14ac:dyDescent="0.25">
      <c r="H104" s="724" t="str">
        <f>CONCATENATE(Eligibilité!$B$70,"  ",Eligibilité!$E$70)</f>
        <v>4,3  Développer une politique en faveur de la biodiversité</v>
      </c>
      <c r="I104" s="724"/>
      <c r="J104" s="712">
        <f>Eligibilité!$F70</f>
        <v>1</v>
      </c>
      <c r="K104" s="707"/>
      <c r="L104" s="707"/>
      <c r="M104" s="707"/>
      <c r="N104" s="707"/>
    </row>
    <row r="105" spans="1:14" ht="20.100000000000001" customHeight="1" x14ac:dyDescent="0.25">
      <c r="H105" s="724"/>
      <c r="I105" s="724"/>
      <c r="J105" s="712"/>
      <c r="K105" s="707"/>
      <c r="L105" s="707"/>
      <c r="M105" s="707"/>
      <c r="N105" s="707"/>
    </row>
    <row r="106" spans="1:14" ht="20.100000000000001" customHeight="1" x14ac:dyDescent="0.25">
      <c r="H106" s="724"/>
      <c r="I106" s="724"/>
      <c r="J106" s="712"/>
      <c r="K106" s="707"/>
      <c r="L106" s="707"/>
      <c r="M106" s="707"/>
      <c r="N106" s="707"/>
    </row>
    <row r="107" spans="1:14" ht="20.100000000000001" customHeight="1" x14ac:dyDescent="0.25">
      <c r="H107" s="705"/>
      <c r="I107" s="705"/>
      <c r="J107" s="704"/>
      <c r="K107" s="707"/>
      <c r="L107" s="707"/>
      <c r="M107" s="707"/>
      <c r="N107" s="707"/>
    </row>
    <row r="108" spans="1:14" ht="19.5" customHeight="1" x14ac:dyDescent="0.25">
      <c r="H108" s="705"/>
      <c r="I108" s="705"/>
      <c r="J108" s="704"/>
      <c r="K108" s="707"/>
      <c r="L108" s="707"/>
      <c r="M108" s="707"/>
      <c r="N108" s="707"/>
    </row>
    <row r="109" spans="1:14" ht="19.5" customHeight="1" x14ac:dyDescent="0.25">
      <c r="H109" s="722"/>
      <c r="I109" s="722"/>
      <c r="J109" s="719"/>
      <c r="K109" s="720"/>
      <c r="L109" s="720"/>
      <c r="M109" s="720"/>
      <c r="N109" s="720"/>
    </row>
    <row r="110" spans="1:14" ht="19.5" customHeight="1" x14ac:dyDescent="0.25">
      <c r="H110" s="687" t="s">
        <v>479</v>
      </c>
      <c r="I110" s="679"/>
      <c r="J110" s="679"/>
      <c r="K110" s="679"/>
      <c r="L110" s="679"/>
      <c r="M110" s="679"/>
      <c r="N110" s="680"/>
    </row>
    <row r="111" spans="1:14" ht="15" customHeight="1" x14ac:dyDescent="0.25">
      <c r="H111" s="681"/>
      <c r="I111" s="682"/>
      <c r="J111" s="682"/>
      <c r="K111" s="682"/>
      <c r="L111" s="682"/>
      <c r="M111" s="682"/>
      <c r="N111" s="683"/>
    </row>
    <row r="112" spans="1:14" s="391" customFormat="1" ht="15" customHeight="1" x14ac:dyDescent="0.25">
      <c r="A112" s="392"/>
      <c r="H112" s="681"/>
      <c r="I112" s="682"/>
      <c r="J112" s="682"/>
      <c r="K112" s="682"/>
      <c r="L112" s="682"/>
      <c r="M112" s="682"/>
      <c r="N112" s="683"/>
    </row>
    <row r="113" spans="1:31" ht="20.100000000000001" customHeight="1" x14ac:dyDescent="0.25">
      <c r="H113" s="681"/>
      <c r="I113" s="682"/>
      <c r="J113" s="682"/>
      <c r="K113" s="682"/>
      <c r="L113" s="682"/>
      <c r="M113" s="682"/>
      <c r="N113" s="683"/>
    </row>
    <row r="114" spans="1:31" ht="19.5" customHeight="1" x14ac:dyDescent="0.25">
      <c r="H114" s="681"/>
      <c r="I114" s="682"/>
      <c r="J114" s="682"/>
      <c r="K114" s="682"/>
      <c r="L114" s="682"/>
      <c r="M114" s="682"/>
      <c r="N114" s="683"/>
    </row>
    <row r="115" spans="1:31" s="391" customFormat="1" ht="19.5" customHeight="1" x14ac:dyDescent="0.25">
      <c r="A115" s="392"/>
      <c r="H115" s="800"/>
      <c r="I115" s="801"/>
      <c r="J115" s="801"/>
      <c r="K115" s="801"/>
      <c r="L115" s="801"/>
      <c r="M115" s="801"/>
      <c r="N115" s="802"/>
      <c r="O115" s="397"/>
    </row>
    <row r="116" spans="1:31" s="391" customFormat="1" ht="21" customHeight="1" x14ac:dyDescent="0.25">
      <c r="A116" s="392"/>
      <c r="H116" s="396"/>
      <c r="I116" s="396"/>
      <c r="J116" s="396"/>
      <c r="K116" s="396"/>
      <c r="L116" s="396"/>
      <c r="M116" s="396"/>
      <c r="N116" s="396"/>
    </row>
    <row r="117" spans="1:31" x14ac:dyDescent="0.25">
      <c r="H117" s="783" t="s">
        <v>462</v>
      </c>
      <c r="I117" s="705"/>
      <c r="J117" s="721" t="s">
        <v>463</v>
      </c>
      <c r="K117" s="782" t="s">
        <v>476</v>
      </c>
      <c r="L117" s="721" t="s">
        <v>464</v>
      </c>
      <c r="M117" s="782" t="s">
        <v>477</v>
      </c>
      <c r="N117" s="721" t="s">
        <v>465</v>
      </c>
    </row>
    <row r="118" spans="1:31" ht="24.75" customHeight="1" x14ac:dyDescent="0.25">
      <c r="H118" s="705"/>
      <c r="I118" s="705"/>
      <c r="J118" s="722"/>
      <c r="K118" s="705"/>
      <c r="L118" s="722"/>
      <c r="M118" s="705"/>
      <c r="N118" s="722"/>
    </row>
    <row r="119" spans="1:31" ht="29.45" customHeight="1" x14ac:dyDescent="0.25">
      <c r="H119" s="785" t="str">
        <f>Eligibilité!E73</f>
        <v>AXE POLITIQUE SOCIALE ET ANCRAGE TERRITORIAL</v>
      </c>
      <c r="I119" s="786"/>
      <c r="J119" s="377">
        <f>ROUNDUP(SUM(J120:J149)/5-0.5,0)</f>
        <v>1</v>
      </c>
      <c r="K119" s="376"/>
      <c r="L119" s="377">
        <f>IF(ROUNDUP(SUM(L120:L149)/5-0.5,0)&lt;=0,0,ROUNDUP(SUM(L120:L149)/5-0.5,0))</f>
        <v>0</v>
      </c>
      <c r="M119" s="376"/>
      <c r="N119" s="377">
        <f>IF(ROUNDUP(SUM(N120:N149)/5-0.5,0)&lt;=0,0,ROUNDUP(SUM(N120:N149)/5-0.5,0))</f>
        <v>0</v>
      </c>
    </row>
    <row r="120" spans="1:31" ht="12.95" customHeight="1" x14ac:dyDescent="0.25">
      <c r="H120" s="724" t="str">
        <f>CONCATENATE(Eligibilité!$B$74,"  ",Eligibilité!$E$74)</f>
        <v>5.1  Favoriser une politique humaine et sociale de parité et de diversité au sein des personnels</v>
      </c>
      <c r="I120" s="705"/>
      <c r="J120" s="711">
        <f>Eligibilité!$F74</f>
        <v>1</v>
      </c>
      <c r="K120" s="707"/>
      <c r="L120" s="713"/>
      <c r="M120" s="707"/>
      <c r="N120" s="713"/>
    </row>
    <row r="121" spans="1:31" ht="12.95" customHeight="1" x14ac:dyDescent="0.25">
      <c r="H121" s="705"/>
      <c r="I121" s="705"/>
      <c r="J121" s="705"/>
      <c r="K121" s="707"/>
      <c r="L121" s="707"/>
      <c r="M121" s="707"/>
      <c r="N121" s="707"/>
    </row>
    <row r="122" spans="1:31" ht="12.95" customHeight="1" x14ac:dyDescent="0.25">
      <c r="H122" s="705"/>
      <c r="I122" s="705"/>
      <c r="J122" s="705"/>
      <c r="K122" s="707"/>
      <c r="L122" s="707"/>
      <c r="M122" s="707"/>
      <c r="N122" s="707"/>
      <c r="AE122" s="339"/>
    </row>
    <row r="123" spans="1:31" s="339" customFormat="1" ht="12.95" customHeight="1" x14ac:dyDescent="0.25">
      <c r="A123" s="337"/>
      <c r="B123" s="336"/>
      <c r="C123" s="336"/>
      <c r="D123" s="336"/>
      <c r="E123" s="336"/>
      <c r="F123" s="336"/>
      <c r="G123" s="336"/>
      <c r="H123" s="705"/>
      <c r="I123" s="705"/>
      <c r="J123" s="705"/>
      <c r="K123" s="707"/>
      <c r="L123" s="707"/>
      <c r="M123" s="707"/>
      <c r="N123" s="707"/>
      <c r="O123" s="336"/>
      <c r="P123" s="336"/>
      <c r="Q123" s="336"/>
      <c r="R123" s="336"/>
      <c r="S123" s="336"/>
      <c r="T123" s="336"/>
      <c r="U123" s="336"/>
      <c r="V123" s="336"/>
      <c r="W123" s="336"/>
      <c r="X123" s="336"/>
      <c r="Y123" s="336"/>
      <c r="Z123" s="336"/>
      <c r="AE123" s="336"/>
    </row>
    <row r="124" spans="1:31" ht="12.95" customHeight="1" x14ac:dyDescent="0.25">
      <c r="H124" s="705"/>
      <c r="I124" s="705"/>
      <c r="J124" s="705"/>
      <c r="K124" s="707"/>
      <c r="L124" s="707"/>
      <c r="M124" s="707"/>
      <c r="N124" s="707"/>
    </row>
    <row r="125" spans="1:31" ht="12.95" customHeight="1" x14ac:dyDescent="0.25">
      <c r="H125" s="705"/>
      <c r="I125" s="705"/>
      <c r="J125" s="705"/>
      <c r="K125" s="707"/>
      <c r="L125" s="707"/>
      <c r="M125" s="707"/>
      <c r="N125" s="707"/>
    </row>
    <row r="126" spans="1:31" ht="12.95" customHeight="1" x14ac:dyDescent="0.25">
      <c r="H126" s="724" t="str">
        <f>CONCATENATE(Eligibilité!$B$77,"  ",Eligibilité!$E$77)</f>
        <v>5.2  Valoriser et développer les compétences et la mobilité interne</v>
      </c>
      <c r="I126" s="715"/>
      <c r="J126" s="712">
        <f>Eligibilité!$F77</f>
        <v>1</v>
      </c>
      <c r="K126" s="707"/>
      <c r="L126" s="707"/>
      <c r="M126" s="707"/>
      <c r="N126" s="707"/>
    </row>
    <row r="127" spans="1:31" ht="12.95" customHeight="1" x14ac:dyDescent="0.25">
      <c r="H127" s="715"/>
      <c r="I127" s="715"/>
      <c r="J127" s="704"/>
      <c r="K127" s="707"/>
      <c r="L127" s="707"/>
      <c r="M127" s="707"/>
      <c r="N127" s="707"/>
    </row>
    <row r="128" spans="1:31" ht="12.95" customHeight="1" x14ac:dyDescent="0.25">
      <c r="H128" s="715"/>
      <c r="I128" s="715"/>
      <c r="J128" s="704"/>
      <c r="K128" s="707"/>
      <c r="L128" s="707"/>
      <c r="M128" s="707"/>
      <c r="N128" s="707"/>
    </row>
    <row r="129" spans="1:14" ht="12.95" customHeight="1" x14ac:dyDescent="0.25">
      <c r="H129" s="715"/>
      <c r="I129" s="715"/>
      <c r="J129" s="704"/>
      <c r="K129" s="707"/>
      <c r="L129" s="707"/>
      <c r="M129" s="707"/>
      <c r="N129" s="707"/>
    </row>
    <row r="130" spans="1:14" ht="12.95" customHeight="1" x14ac:dyDescent="0.25">
      <c r="H130" s="715"/>
      <c r="I130" s="715"/>
      <c r="J130" s="704"/>
      <c r="K130" s="707"/>
      <c r="L130" s="707"/>
      <c r="M130" s="707"/>
      <c r="N130" s="707"/>
    </row>
    <row r="131" spans="1:14" ht="12.95" customHeight="1" x14ac:dyDescent="0.25">
      <c r="H131" s="715"/>
      <c r="I131" s="715"/>
      <c r="J131" s="704"/>
      <c r="K131" s="707"/>
      <c r="L131" s="707"/>
      <c r="M131" s="707"/>
      <c r="N131" s="707"/>
    </row>
    <row r="132" spans="1:14" ht="12.95" customHeight="1" x14ac:dyDescent="0.25">
      <c r="H132" s="724" t="str">
        <f>CONCATENATE(Eligibilité!$B$80,"  ",Eligibilité!$E$80)</f>
        <v>5.3  Développer une politique de la qualité de vie dans l'établissement (personnels et étudiants)</v>
      </c>
      <c r="I132" s="715"/>
      <c r="J132" s="712">
        <f>Eligibilité!$F80</f>
        <v>1</v>
      </c>
      <c r="K132" s="707"/>
      <c r="L132" s="707"/>
      <c r="M132" s="707"/>
      <c r="N132" s="707"/>
    </row>
    <row r="133" spans="1:14" ht="12.95" customHeight="1" x14ac:dyDescent="0.25">
      <c r="H133" s="715"/>
      <c r="I133" s="715"/>
      <c r="J133" s="704"/>
      <c r="K133" s="707"/>
      <c r="L133" s="707"/>
      <c r="M133" s="707"/>
      <c r="N133" s="707"/>
    </row>
    <row r="134" spans="1:14" ht="12.95" customHeight="1" x14ac:dyDescent="0.25">
      <c r="H134" s="715"/>
      <c r="I134" s="715"/>
      <c r="J134" s="704"/>
      <c r="K134" s="707"/>
      <c r="L134" s="707"/>
      <c r="M134" s="707"/>
      <c r="N134" s="707"/>
    </row>
    <row r="135" spans="1:14" ht="12.95" customHeight="1" x14ac:dyDescent="0.25">
      <c r="H135" s="715"/>
      <c r="I135" s="715"/>
      <c r="J135" s="704"/>
      <c r="K135" s="707"/>
      <c r="L135" s="707"/>
      <c r="M135" s="707"/>
      <c r="N135" s="707"/>
    </row>
    <row r="136" spans="1:14" ht="12.95" customHeight="1" x14ac:dyDescent="0.25">
      <c r="H136" s="715"/>
      <c r="I136" s="715"/>
      <c r="J136" s="704"/>
      <c r="K136" s="707"/>
      <c r="L136" s="707"/>
      <c r="M136" s="707"/>
      <c r="N136" s="707"/>
    </row>
    <row r="137" spans="1:14" ht="12.95" customHeight="1" x14ac:dyDescent="0.25">
      <c r="H137" s="715"/>
      <c r="I137" s="715"/>
      <c r="J137" s="704"/>
      <c r="K137" s="707"/>
      <c r="L137" s="707"/>
      <c r="M137" s="707"/>
      <c r="N137" s="707"/>
    </row>
    <row r="138" spans="1:14" ht="12.95" customHeight="1" x14ac:dyDescent="0.25">
      <c r="H138" s="724" t="str">
        <f>CONCATENATE(Eligibilité!$B$83,"  ",Eligibilité!$E$83)</f>
        <v>5.4  Favoriser une politique d'égalité des chances pour les étudiants</v>
      </c>
      <c r="I138" s="705"/>
      <c r="J138" s="712">
        <f>Eligibilité!$F83</f>
        <v>1</v>
      </c>
      <c r="K138" s="707"/>
      <c r="L138" s="707"/>
      <c r="M138" s="707"/>
      <c r="N138" s="707"/>
    </row>
    <row r="139" spans="1:14" ht="12.95" customHeight="1" x14ac:dyDescent="0.25">
      <c r="H139" s="705"/>
      <c r="I139" s="705"/>
      <c r="J139" s="705"/>
      <c r="K139" s="707"/>
      <c r="L139" s="707"/>
      <c r="M139" s="707"/>
      <c r="N139" s="707"/>
    </row>
    <row r="140" spans="1:14" ht="12.95" customHeight="1" x14ac:dyDescent="0.25">
      <c r="H140" s="705"/>
      <c r="I140" s="705"/>
      <c r="J140" s="705"/>
      <c r="K140" s="707"/>
      <c r="L140" s="707"/>
      <c r="M140" s="707"/>
      <c r="N140" s="707"/>
    </row>
    <row r="141" spans="1:14" ht="12.95" customHeight="1" x14ac:dyDescent="0.25">
      <c r="H141" s="705"/>
      <c r="I141" s="705"/>
      <c r="J141" s="705"/>
      <c r="K141" s="707"/>
      <c r="L141" s="707"/>
      <c r="M141" s="707"/>
      <c r="N141" s="707"/>
    </row>
    <row r="142" spans="1:14" ht="12.95" customHeight="1" x14ac:dyDescent="0.25">
      <c r="H142" s="705"/>
      <c r="I142" s="705"/>
      <c r="J142" s="705"/>
      <c r="K142" s="707"/>
      <c r="L142" s="707"/>
      <c r="M142" s="707"/>
      <c r="N142" s="707"/>
    </row>
    <row r="143" spans="1:14" ht="12.95" customHeight="1" x14ac:dyDescent="0.25">
      <c r="H143" s="722"/>
      <c r="I143" s="722"/>
      <c r="J143" s="722"/>
      <c r="K143" s="720"/>
      <c r="L143" s="720"/>
      <c r="M143" s="720"/>
      <c r="N143" s="720"/>
    </row>
    <row r="144" spans="1:14" s="545" customFormat="1" ht="12.95" customHeight="1" x14ac:dyDescent="0.25">
      <c r="A144" s="546"/>
      <c r="H144" s="724" t="str">
        <f>CONCATENATE(Eligibilité!$B$87,"  ",Eligibilité!$E$87)</f>
        <v>5.5  Engager l'établissement dans le développement DD&amp;RS sur ses  territoires</v>
      </c>
      <c r="I144" s="705"/>
      <c r="J144" s="712">
        <f>Eligibilité!$F87</f>
        <v>1</v>
      </c>
      <c r="K144" s="707"/>
      <c r="L144" s="707"/>
      <c r="M144" s="707"/>
      <c r="N144" s="707"/>
    </row>
    <row r="145" spans="1:14" s="545" customFormat="1" ht="12.95" customHeight="1" x14ac:dyDescent="0.25">
      <c r="A145" s="546"/>
      <c r="H145" s="705"/>
      <c r="I145" s="705"/>
      <c r="J145" s="705"/>
      <c r="K145" s="707"/>
      <c r="L145" s="707"/>
      <c r="M145" s="707"/>
      <c r="N145" s="707"/>
    </row>
    <row r="146" spans="1:14" s="545" customFormat="1" ht="12.95" customHeight="1" x14ac:dyDescent="0.25">
      <c r="A146" s="546"/>
      <c r="H146" s="705"/>
      <c r="I146" s="705"/>
      <c r="J146" s="705"/>
      <c r="K146" s="707"/>
      <c r="L146" s="707"/>
      <c r="M146" s="707"/>
      <c r="N146" s="707"/>
    </row>
    <row r="147" spans="1:14" s="545" customFormat="1" ht="12.95" customHeight="1" x14ac:dyDescent="0.25">
      <c r="A147" s="546"/>
      <c r="H147" s="705"/>
      <c r="I147" s="705"/>
      <c r="J147" s="705"/>
      <c r="K147" s="707"/>
      <c r="L147" s="707"/>
      <c r="M147" s="707"/>
      <c r="N147" s="707"/>
    </row>
    <row r="148" spans="1:14" s="545" customFormat="1" ht="12.95" customHeight="1" x14ac:dyDescent="0.25">
      <c r="A148" s="546"/>
      <c r="H148" s="705"/>
      <c r="I148" s="705"/>
      <c r="J148" s="705"/>
      <c r="K148" s="707"/>
      <c r="L148" s="707"/>
      <c r="M148" s="707"/>
      <c r="N148" s="707"/>
    </row>
    <row r="149" spans="1:14" s="545" customFormat="1" ht="12.95" customHeight="1" x14ac:dyDescent="0.25">
      <c r="A149" s="546"/>
      <c r="H149" s="722"/>
      <c r="I149" s="722"/>
      <c r="J149" s="722"/>
      <c r="K149" s="720"/>
      <c r="L149" s="720"/>
      <c r="M149" s="720"/>
      <c r="N149" s="720"/>
    </row>
    <row r="150" spans="1:14" ht="15" customHeight="1" x14ac:dyDescent="0.25">
      <c r="H150" s="687" t="s">
        <v>481</v>
      </c>
      <c r="I150" s="679"/>
      <c r="J150" s="679"/>
      <c r="K150" s="679"/>
      <c r="L150" s="679"/>
      <c r="M150" s="679"/>
      <c r="N150" s="680"/>
    </row>
    <row r="151" spans="1:14" ht="15" customHeight="1" x14ac:dyDescent="0.25">
      <c r="H151" s="681"/>
      <c r="I151" s="682"/>
      <c r="J151" s="682"/>
      <c r="K151" s="682"/>
      <c r="L151" s="682"/>
      <c r="M151" s="682"/>
      <c r="N151" s="683"/>
    </row>
    <row r="152" spans="1:14" ht="15" customHeight="1" x14ac:dyDescent="0.25">
      <c r="H152" s="681"/>
      <c r="I152" s="682"/>
      <c r="J152" s="682"/>
      <c r="K152" s="682"/>
      <c r="L152" s="682"/>
      <c r="M152" s="682"/>
      <c r="N152" s="683"/>
    </row>
    <row r="153" spans="1:14" ht="15" customHeight="1" x14ac:dyDescent="0.25">
      <c r="H153" s="681"/>
      <c r="I153" s="682"/>
      <c r="J153" s="682"/>
      <c r="K153" s="682"/>
      <c r="L153" s="682"/>
      <c r="M153" s="682"/>
      <c r="N153" s="683"/>
    </row>
    <row r="154" spans="1:14" ht="15" customHeight="1" x14ac:dyDescent="0.25">
      <c r="H154" s="688"/>
      <c r="I154" s="689"/>
      <c r="J154" s="689"/>
      <c r="K154" s="689"/>
      <c r="L154" s="689"/>
      <c r="M154" s="689"/>
      <c r="N154" s="690"/>
    </row>
    <row r="155" spans="1:14" ht="15" customHeight="1" x14ac:dyDescent="0.25"/>
    <row r="156" spans="1:14" ht="15" customHeight="1" x14ac:dyDescent="0.25"/>
    <row r="157" spans="1:14" ht="15" customHeight="1" x14ac:dyDescent="0.25"/>
    <row r="159" spans="1:14" ht="6" customHeight="1" x14ac:dyDescent="0.25"/>
    <row r="160" spans="1:14" ht="11.25" customHeight="1" x14ac:dyDescent="0.25"/>
    <row r="161" ht="12" customHeight="1" x14ac:dyDescent="0.25"/>
    <row r="191" spans="8:14" x14ac:dyDescent="0.25">
      <c r="H191" s="339"/>
      <c r="I191" s="339"/>
      <c r="J191" s="339"/>
      <c r="K191" s="339"/>
      <c r="L191" s="339"/>
      <c r="M191" s="339"/>
      <c r="N191" s="339"/>
    </row>
  </sheetData>
  <sheetProtection password="EFC3" sheet="1" objects="1" scenarios="1"/>
  <mergeCells count="200">
    <mergeCell ref="H144:I149"/>
    <mergeCell ref="J144:J149"/>
    <mergeCell ref="K144:K149"/>
    <mergeCell ref="L144:L149"/>
    <mergeCell ref="M144:M149"/>
    <mergeCell ref="N144:N149"/>
    <mergeCell ref="H110:N115"/>
    <mergeCell ref="X22:Z22"/>
    <mergeCell ref="X23:Z23"/>
    <mergeCell ref="K42:K47"/>
    <mergeCell ref="L42:L47"/>
    <mergeCell ref="M42:M47"/>
    <mergeCell ref="J66:J71"/>
    <mergeCell ref="K66:K71"/>
    <mergeCell ref="L66:L71"/>
    <mergeCell ref="M66:M71"/>
    <mergeCell ref="N66:N71"/>
    <mergeCell ref="J60:J65"/>
    <mergeCell ref="K60:K65"/>
    <mergeCell ref="L60:L65"/>
    <mergeCell ref="M60:M65"/>
    <mergeCell ref="J132:J137"/>
    <mergeCell ref="K132:K137"/>
    <mergeCell ref="L132:L137"/>
    <mergeCell ref="O17:Z18"/>
    <mergeCell ref="O19:Q20"/>
    <mergeCell ref="R19:V20"/>
    <mergeCell ref="W19:Z20"/>
    <mergeCell ref="K36:K41"/>
    <mergeCell ref="L36:L41"/>
    <mergeCell ref="V23:W23"/>
    <mergeCell ref="T23:U23"/>
    <mergeCell ref="R23:S23"/>
    <mergeCell ref="P23:Q23"/>
    <mergeCell ref="P22:Q22"/>
    <mergeCell ref="R22:S22"/>
    <mergeCell ref="T22:U22"/>
    <mergeCell ref="V22:W22"/>
    <mergeCell ref="M36:M41"/>
    <mergeCell ref="O25:Z25"/>
    <mergeCell ref="M20:M23"/>
    <mergeCell ref="K20:K23"/>
    <mergeCell ref="H57:I58"/>
    <mergeCell ref="J57:J58"/>
    <mergeCell ref="K57:K58"/>
    <mergeCell ref="L57:L58"/>
    <mergeCell ref="M57:M58"/>
    <mergeCell ref="H132:I137"/>
    <mergeCell ref="H120:I125"/>
    <mergeCell ref="J120:J125"/>
    <mergeCell ref="K120:K125"/>
    <mergeCell ref="L120:L125"/>
    <mergeCell ref="L72:L77"/>
    <mergeCell ref="M72:M77"/>
    <mergeCell ref="H119:I119"/>
    <mergeCell ref="J89:J90"/>
    <mergeCell ref="K89:K90"/>
    <mergeCell ref="L89:L90"/>
    <mergeCell ref="M89:M90"/>
    <mergeCell ref="J117:J118"/>
    <mergeCell ref="K117:K118"/>
    <mergeCell ref="H91:I91"/>
    <mergeCell ref="L92:L97"/>
    <mergeCell ref="M92:M97"/>
    <mergeCell ref="H59:I59"/>
    <mergeCell ref="H92:I97"/>
    <mergeCell ref="H60:I65"/>
    <mergeCell ref="H66:I71"/>
    <mergeCell ref="M132:M137"/>
    <mergeCell ref="H72:I77"/>
    <mergeCell ref="L117:L118"/>
    <mergeCell ref="M117:M118"/>
    <mergeCell ref="N132:N137"/>
    <mergeCell ref="H117:I118"/>
    <mergeCell ref="H98:I103"/>
    <mergeCell ref="H104:I109"/>
    <mergeCell ref="H89:I90"/>
    <mergeCell ref="N89:N90"/>
    <mergeCell ref="N92:N97"/>
    <mergeCell ref="J72:J77"/>
    <mergeCell ref="K72:K77"/>
    <mergeCell ref="N117:N118"/>
    <mergeCell ref="H28:I28"/>
    <mergeCell ref="H29:I35"/>
    <mergeCell ref="J29:J35"/>
    <mergeCell ref="K29:K35"/>
    <mergeCell ref="L29:L35"/>
    <mergeCell ref="H24:N25"/>
    <mergeCell ref="H26:I27"/>
    <mergeCell ref="J26:J27"/>
    <mergeCell ref="K26:K27"/>
    <mergeCell ref="L26:L27"/>
    <mergeCell ref="M26:M27"/>
    <mergeCell ref="N26:N27"/>
    <mergeCell ref="H3:N8"/>
    <mergeCell ref="H9:I10"/>
    <mergeCell ref="J9:J10"/>
    <mergeCell ref="K9:K10"/>
    <mergeCell ref="L9:L10"/>
    <mergeCell ref="M9:M10"/>
    <mergeCell ref="N9:N10"/>
    <mergeCell ref="H15:I19"/>
    <mergeCell ref="J15:J19"/>
    <mergeCell ref="K15:K19"/>
    <mergeCell ref="H11:I11"/>
    <mergeCell ref="H12:I14"/>
    <mergeCell ref="N12:N14"/>
    <mergeCell ref="F51:G51"/>
    <mergeCell ref="F52:G52"/>
    <mergeCell ref="F44:G44"/>
    <mergeCell ref="F45:G45"/>
    <mergeCell ref="F46:G46"/>
    <mergeCell ref="F47:G47"/>
    <mergeCell ref="C50:E54"/>
    <mergeCell ref="H36:I41"/>
    <mergeCell ref="J36:J41"/>
    <mergeCell ref="H42:I47"/>
    <mergeCell ref="J42:J47"/>
    <mergeCell ref="C44:E44"/>
    <mergeCell ref="C45:E47"/>
    <mergeCell ref="F53:G53"/>
    <mergeCell ref="F54:G54"/>
    <mergeCell ref="C49:E49"/>
    <mergeCell ref="F49:G49"/>
    <mergeCell ref="F50:G50"/>
    <mergeCell ref="H48:I52"/>
    <mergeCell ref="J48:J52"/>
    <mergeCell ref="A19:G25"/>
    <mergeCell ref="C1:F1"/>
    <mergeCell ref="A1:B1"/>
    <mergeCell ref="C2:D2"/>
    <mergeCell ref="E2:F2"/>
    <mergeCell ref="A41:E41"/>
    <mergeCell ref="F41:G41"/>
    <mergeCell ref="A42:E42"/>
    <mergeCell ref="F42:G42"/>
    <mergeCell ref="A8:B9"/>
    <mergeCell ref="C8:D9"/>
    <mergeCell ref="E8:G9"/>
    <mergeCell ref="A36:G39"/>
    <mergeCell ref="F35:G35"/>
    <mergeCell ref="A35:E35"/>
    <mergeCell ref="H138:I143"/>
    <mergeCell ref="J138:J143"/>
    <mergeCell ref="K138:K143"/>
    <mergeCell ref="J126:J131"/>
    <mergeCell ref="K126:K131"/>
    <mergeCell ref="L126:L131"/>
    <mergeCell ref="M126:M131"/>
    <mergeCell ref="N126:N131"/>
    <mergeCell ref="H126:I131"/>
    <mergeCell ref="L138:L143"/>
    <mergeCell ref="M138:M143"/>
    <mergeCell ref="N138:N143"/>
    <mergeCell ref="J20:J23"/>
    <mergeCell ref="M120:M125"/>
    <mergeCell ref="N120:N125"/>
    <mergeCell ref="J104:J109"/>
    <mergeCell ref="K104:K109"/>
    <mergeCell ref="L104:L109"/>
    <mergeCell ref="M104:M109"/>
    <mergeCell ref="N104:N109"/>
    <mergeCell ref="J98:J103"/>
    <mergeCell ref="K98:K103"/>
    <mergeCell ref="L98:L103"/>
    <mergeCell ref="M98:M103"/>
    <mergeCell ref="N98:N103"/>
    <mergeCell ref="L20:L23"/>
    <mergeCell ref="N57:N58"/>
    <mergeCell ref="K48:K52"/>
    <mergeCell ref="L48:L52"/>
    <mergeCell ref="M48:M52"/>
    <mergeCell ref="N48:N52"/>
    <mergeCell ref="J92:J97"/>
    <mergeCell ref="K92:K97"/>
    <mergeCell ref="N72:N77"/>
    <mergeCell ref="O2:Z16"/>
    <mergeCell ref="H150:N154"/>
    <mergeCell ref="H78:N82"/>
    <mergeCell ref="C3:D3"/>
    <mergeCell ref="H53:N56"/>
    <mergeCell ref="E3:F3"/>
    <mergeCell ref="A55:G56"/>
    <mergeCell ref="N60:N65"/>
    <mergeCell ref="A7:B7"/>
    <mergeCell ref="C7:D7"/>
    <mergeCell ref="E7:G7"/>
    <mergeCell ref="N42:N47"/>
    <mergeCell ref="N36:N41"/>
    <mergeCell ref="M29:M35"/>
    <mergeCell ref="N29:N35"/>
    <mergeCell ref="N20:N23"/>
    <mergeCell ref="L15:L19"/>
    <mergeCell ref="M15:M19"/>
    <mergeCell ref="N15:N19"/>
    <mergeCell ref="J12:J14"/>
    <mergeCell ref="K12:K14"/>
    <mergeCell ref="L12:L14"/>
    <mergeCell ref="M12:M14"/>
    <mergeCell ref="H20:I23"/>
  </mergeCells>
  <conditionalFormatting sqref="M92:N109 M29:N52 M60:N77 M12:N23 M120:N149">
    <cfRule type="expression" dxfId="4" priority="9">
      <formula>$C$1="RAPPORT INITIAL"</formula>
    </cfRule>
  </conditionalFormatting>
  <conditionalFormatting sqref="A14:F14">
    <cfRule type="expression" dxfId="3" priority="11">
      <formula>$F$11="oui"</formula>
    </cfRule>
  </conditionalFormatting>
  <conditionalFormatting sqref="A51:B51 F51:G51">
    <cfRule type="expression" dxfId="2" priority="18">
      <formula>$F$11="oui"</formula>
    </cfRule>
  </conditionalFormatting>
  <dataValidations count="3">
    <dataValidation type="list" allowBlank="1" showInputMessage="1" showErrorMessage="1" sqref="O19:Q20">
      <formula1>$AE$9:$AE$10</formula1>
    </dataValidation>
    <dataValidation type="list" allowBlank="1" showInputMessage="1" showErrorMessage="1" sqref="F11 F42:G42 B50:B54 B45:B47 G18">
      <formula1>$AE$5:$AE$6</formula1>
    </dataValidation>
    <dataValidation type="list" allowBlank="1" showInputMessage="1" showErrorMessage="1" sqref="C1:F1">
      <formula1>$AD$2:$AD$3</formula1>
    </dataValidation>
  </dataValidations>
  <pageMargins left="0.31496062992125984" right="0.11811023622047245" top="0.55118110236220474" bottom="0" header="0.31496062992125984" footer="0.11811023622047245"/>
  <pageSetup paperSize="9" orientation="landscape" horizontalDpi="300" verticalDpi="300" r:id="rId1"/>
  <headerFooter>
    <oddHeader>&amp;C&amp;"-,Gras"&amp;16  &amp;12     RAPPORT D'AUDIT</oddHeader>
    <oddFooter>&amp;C&amp;P</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S62"/>
  <sheetViews>
    <sheetView view="pageLayout" topLeftCell="A34" zoomScaleNormal="100" workbookViewId="0">
      <selection activeCell="D50" sqref="D50"/>
    </sheetView>
  </sheetViews>
  <sheetFormatPr baseColWidth="10" defaultRowHeight="15" x14ac:dyDescent="0.25"/>
  <cols>
    <col min="1" max="1" width="12" customWidth="1"/>
    <col min="6" max="6" width="12" customWidth="1"/>
    <col min="15" max="19" width="0" hidden="1" customWidth="1"/>
  </cols>
  <sheetData>
    <row r="1" spans="1:19" ht="18.75" x14ac:dyDescent="0.3">
      <c r="A1" s="342" t="s">
        <v>485</v>
      </c>
      <c r="B1" s="366"/>
      <c r="C1" s="366"/>
      <c r="D1" s="366"/>
      <c r="E1" s="366"/>
      <c r="F1" s="366"/>
      <c r="G1" s="366"/>
      <c r="H1" s="366"/>
      <c r="I1" s="366"/>
      <c r="J1" s="366"/>
      <c r="K1" s="366"/>
      <c r="L1" s="366"/>
    </row>
    <row r="2" spans="1:19" ht="10.5" customHeight="1" x14ac:dyDescent="0.25">
      <c r="A2" s="366"/>
      <c r="B2" s="366"/>
      <c r="C2" s="366"/>
      <c r="D2" s="366"/>
      <c r="E2" s="366"/>
      <c r="F2" s="366"/>
      <c r="G2" s="366"/>
      <c r="H2" s="366"/>
      <c r="I2" s="366"/>
      <c r="J2" s="366"/>
      <c r="K2" s="366"/>
      <c r="L2" s="366"/>
      <c r="Q2" t="s">
        <v>499</v>
      </c>
    </row>
    <row r="3" spans="1:19" x14ac:dyDescent="0.25">
      <c r="A3" s="55" t="s">
        <v>487</v>
      </c>
      <c r="B3" s="366"/>
      <c r="C3" s="366"/>
      <c r="D3" s="366"/>
      <c r="E3" s="366"/>
      <c r="F3" s="366"/>
      <c r="G3" s="366"/>
      <c r="H3" s="366"/>
      <c r="I3" s="366"/>
      <c r="J3" s="366"/>
      <c r="K3" s="366"/>
      <c r="L3" s="366"/>
    </row>
    <row r="4" spans="1:19" ht="17.25" x14ac:dyDescent="0.3">
      <c r="A4" s="678" t="s">
        <v>587</v>
      </c>
      <c r="B4" s="679"/>
      <c r="C4" s="679"/>
      <c r="D4" s="679"/>
      <c r="E4" s="679"/>
      <c r="F4" s="679"/>
      <c r="G4" s="679"/>
      <c r="H4" s="679"/>
      <c r="I4" s="679"/>
      <c r="J4" s="679"/>
      <c r="K4" s="679"/>
      <c r="L4" s="680"/>
      <c r="O4" s="359" t="s">
        <v>558</v>
      </c>
      <c r="S4" s="368" t="s">
        <v>497</v>
      </c>
    </row>
    <row r="5" spans="1:19" ht="17.25" x14ac:dyDescent="0.3">
      <c r="A5" s="681"/>
      <c r="B5" s="682"/>
      <c r="C5" s="682"/>
      <c r="D5" s="682"/>
      <c r="E5" s="682"/>
      <c r="F5" s="682"/>
      <c r="G5" s="682"/>
      <c r="H5" s="682"/>
      <c r="I5" s="682"/>
      <c r="J5" s="682"/>
      <c r="K5" s="682"/>
      <c r="L5" s="683"/>
      <c r="O5" s="359" t="s">
        <v>559</v>
      </c>
      <c r="S5" s="366">
        <v>2</v>
      </c>
    </row>
    <row r="6" spans="1:19" x14ac:dyDescent="0.25">
      <c r="A6" s="681"/>
      <c r="B6" s="682"/>
      <c r="C6" s="682"/>
      <c r="D6" s="682"/>
      <c r="E6" s="682"/>
      <c r="F6" s="682"/>
      <c r="G6" s="682"/>
      <c r="H6" s="682"/>
      <c r="I6" s="682"/>
      <c r="J6" s="682"/>
      <c r="K6" s="682"/>
      <c r="L6" s="683"/>
      <c r="S6" s="366">
        <v>4</v>
      </c>
    </row>
    <row r="7" spans="1:19" x14ac:dyDescent="0.25">
      <c r="A7" s="681"/>
      <c r="B7" s="682"/>
      <c r="C7" s="682"/>
      <c r="D7" s="682"/>
      <c r="E7" s="682"/>
      <c r="F7" s="682"/>
      <c r="G7" s="682"/>
      <c r="H7" s="682"/>
      <c r="I7" s="682"/>
      <c r="J7" s="682"/>
      <c r="K7" s="682"/>
      <c r="L7" s="683"/>
    </row>
    <row r="8" spans="1:19" x14ac:dyDescent="0.25">
      <c r="A8" s="681"/>
      <c r="B8" s="682"/>
      <c r="C8" s="682"/>
      <c r="D8" s="682"/>
      <c r="E8" s="682"/>
      <c r="F8" s="682"/>
      <c r="G8" s="682"/>
      <c r="H8" s="682"/>
      <c r="I8" s="682"/>
      <c r="J8" s="682"/>
      <c r="K8" s="682"/>
      <c r="L8" s="683"/>
    </row>
    <row r="9" spans="1:19" x14ac:dyDescent="0.25">
      <c r="A9" s="681"/>
      <c r="B9" s="682"/>
      <c r="C9" s="682"/>
      <c r="D9" s="682"/>
      <c r="E9" s="682"/>
      <c r="F9" s="682"/>
      <c r="G9" s="682"/>
      <c r="H9" s="682"/>
      <c r="I9" s="682"/>
      <c r="J9" s="682"/>
      <c r="K9" s="682"/>
      <c r="L9" s="683"/>
    </row>
    <row r="10" spans="1:19" x14ac:dyDescent="0.25">
      <c r="A10" s="681"/>
      <c r="B10" s="682"/>
      <c r="C10" s="682"/>
      <c r="D10" s="682"/>
      <c r="E10" s="682"/>
      <c r="F10" s="682"/>
      <c r="G10" s="682"/>
      <c r="H10" s="682"/>
      <c r="I10" s="682"/>
      <c r="J10" s="682"/>
      <c r="K10" s="682"/>
      <c r="L10" s="683"/>
    </row>
    <row r="11" spans="1:19" x14ac:dyDescent="0.25">
      <c r="A11" s="681"/>
      <c r="B11" s="682"/>
      <c r="C11" s="682"/>
      <c r="D11" s="682"/>
      <c r="E11" s="682"/>
      <c r="F11" s="682"/>
      <c r="G11" s="682"/>
      <c r="H11" s="682"/>
      <c r="I11" s="682"/>
      <c r="J11" s="682"/>
      <c r="K11" s="682"/>
      <c r="L11" s="683"/>
    </row>
    <row r="12" spans="1:19" x14ac:dyDescent="0.25">
      <c r="A12" s="681"/>
      <c r="B12" s="682"/>
      <c r="C12" s="682"/>
      <c r="D12" s="682"/>
      <c r="E12" s="682"/>
      <c r="F12" s="682"/>
      <c r="G12" s="682"/>
      <c r="H12" s="682"/>
      <c r="I12" s="682"/>
      <c r="J12" s="682"/>
      <c r="K12" s="682"/>
      <c r="L12" s="683"/>
    </row>
    <row r="13" spans="1:19" x14ac:dyDescent="0.25">
      <c r="A13" s="681"/>
      <c r="B13" s="682"/>
      <c r="C13" s="682"/>
      <c r="D13" s="682"/>
      <c r="E13" s="682"/>
      <c r="F13" s="682"/>
      <c r="G13" s="682"/>
      <c r="H13" s="682"/>
      <c r="I13" s="682"/>
      <c r="J13" s="682"/>
      <c r="K13" s="682"/>
      <c r="L13" s="683"/>
    </row>
    <row r="14" spans="1:19" x14ac:dyDescent="0.25">
      <c r="A14" s="681"/>
      <c r="B14" s="682"/>
      <c r="C14" s="682"/>
      <c r="D14" s="682"/>
      <c r="E14" s="682"/>
      <c r="F14" s="682"/>
      <c r="G14" s="682"/>
      <c r="H14" s="682"/>
      <c r="I14" s="682"/>
      <c r="J14" s="682"/>
      <c r="K14" s="682"/>
      <c r="L14" s="683"/>
    </row>
    <row r="15" spans="1:19" x14ac:dyDescent="0.25">
      <c r="A15" s="681"/>
      <c r="B15" s="682"/>
      <c r="C15" s="682"/>
      <c r="D15" s="682"/>
      <c r="E15" s="682"/>
      <c r="F15" s="682"/>
      <c r="G15" s="682"/>
      <c r="H15" s="682"/>
      <c r="I15" s="682"/>
      <c r="J15" s="682"/>
      <c r="K15" s="682"/>
      <c r="L15" s="683"/>
    </row>
    <row r="16" spans="1:19" x14ac:dyDescent="0.25">
      <c r="A16" s="681"/>
      <c r="B16" s="682"/>
      <c r="C16" s="682"/>
      <c r="D16" s="682"/>
      <c r="E16" s="682"/>
      <c r="F16" s="682"/>
      <c r="G16" s="682"/>
      <c r="H16" s="682"/>
      <c r="I16" s="682"/>
      <c r="J16" s="682"/>
      <c r="K16" s="682"/>
      <c r="L16" s="683"/>
    </row>
    <row r="17" spans="1:12" x14ac:dyDescent="0.25">
      <c r="A17" s="681"/>
      <c r="B17" s="682"/>
      <c r="C17" s="682"/>
      <c r="D17" s="682"/>
      <c r="E17" s="682"/>
      <c r="F17" s="682"/>
      <c r="G17" s="682"/>
      <c r="H17" s="682"/>
      <c r="I17" s="682"/>
      <c r="J17" s="682"/>
      <c r="K17" s="682"/>
      <c r="L17" s="683"/>
    </row>
    <row r="18" spans="1:12" x14ac:dyDescent="0.25">
      <c r="A18" s="693"/>
      <c r="B18" s="694"/>
      <c r="C18" s="694"/>
      <c r="D18" s="694"/>
      <c r="E18" s="694"/>
      <c r="F18" s="694"/>
      <c r="G18" s="694"/>
      <c r="H18" s="694"/>
      <c r="I18" s="694"/>
      <c r="J18" s="694"/>
      <c r="K18" s="694"/>
      <c r="L18" s="695"/>
    </row>
    <row r="19" spans="1:12" x14ac:dyDescent="0.25">
      <c r="A19" s="693"/>
      <c r="B19" s="694"/>
      <c r="C19" s="694"/>
      <c r="D19" s="694"/>
      <c r="E19" s="694"/>
      <c r="F19" s="694"/>
      <c r="G19" s="694"/>
      <c r="H19" s="694"/>
      <c r="I19" s="694"/>
      <c r="J19" s="694"/>
      <c r="K19" s="694"/>
      <c r="L19" s="695"/>
    </row>
    <row r="20" spans="1:12" x14ac:dyDescent="0.25">
      <c r="A20" s="693"/>
      <c r="B20" s="694"/>
      <c r="C20" s="694"/>
      <c r="D20" s="694"/>
      <c r="E20" s="694"/>
      <c r="F20" s="694"/>
      <c r="G20" s="694"/>
      <c r="H20" s="694"/>
      <c r="I20" s="694"/>
      <c r="J20" s="694"/>
      <c r="K20" s="694"/>
      <c r="L20" s="695"/>
    </row>
    <row r="21" spans="1:12" x14ac:dyDescent="0.25">
      <c r="A21" s="693"/>
      <c r="B21" s="694"/>
      <c r="C21" s="694"/>
      <c r="D21" s="694"/>
      <c r="E21" s="694"/>
      <c r="F21" s="694"/>
      <c r="G21" s="694"/>
      <c r="H21" s="694"/>
      <c r="I21" s="694"/>
      <c r="J21" s="694"/>
      <c r="K21" s="694"/>
      <c r="L21" s="695"/>
    </row>
    <row r="22" spans="1:12" x14ac:dyDescent="0.25">
      <c r="A22" s="693"/>
      <c r="B22" s="694"/>
      <c r="C22" s="694"/>
      <c r="D22" s="694"/>
      <c r="E22" s="694"/>
      <c r="F22" s="694"/>
      <c r="G22" s="694"/>
      <c r="H22" s="694"/>
      <c r="I22" s="694"/>
      <c r="J22" s="694"/>
      <c r="K22" s="694"/>
      <c r="L22" s="695"/>
    </row>
    <row r="23" spans="1:12" x14ac:dyDescent="0.25">
      <c r="A23" s="693"/>
      <c r="B23" s="694"/>
      <c r="C23" s="694"/>
      <c r="D23" s="694"/>
      <c r="E23" s="694"/>
      <c r="F23" s="694"/>
      <c r="G23" s="694"/>
      <c r="H23" s="694"/>
      <c r="I23" s="694"/>
      <c r="J23" s="694"/>
      <c r="K23" s="694"/>
      <c r="L23" s="695"/>
    </row>
    <row r="24" spans="1:12" x14ac:dyDescent="0.25">
      <c r="A24" s="693"/>
      <c r="B24" s="694"/>
      <c r="C24" s="694"/>
      <c r="D24" s="694"/>
      <c r="E24" s="694"/>
      <c r="F24" s="694"/>
      <c r="G24" s="694"/>
      <c r="H24" s="694"/>
      <c r="I24" s="694"/>
      <c r="J24" s="694"/>
      <c r="K24" s="694"/>
      <c r="L24" s="695"/>
    </row>
    <row r="25" spans="1:12" x14ac:dyDescent="0.25">
      <c r="A25" s="693"/>
      <c r="B25" s="694"/>
      <c r="C25" s="694"/>
      <c r="D25" s="694"/>
      <c r="E25" s="694"/>
      <c r="F25" s="694"/>
      <c r="G25" s="694"/>
      <c r="H25" s="694"/>
      <c r="I25" s="694"/>
      <c r="J25" s="694"/>
      <c r="K25" s="694"/>
      <c r="L25" s="695"/>
    </row>
    <row r="26" spans="1:12" x14ac:dyDescent="0.25">
      <c r="A26" s="693"/>
      <c r="B26" s="694"/>
      <c r="C26" s="694"/>
      <c r="D26" s="694"/>
      <c r="E26" s="694"/>
      <c r="F26" s="694"/>
      <c r="G26" s="694"/>
      <c r="H26" s="694"/>
      <c r="I26" s="694"/>
      <c r="J26" s="694"/>
      <c r="K26" s="694"/>
      <c r="L26" s="695"/>
    </row>
    <row r="27" spans="1:12" x14ac:dyDescent="0.25">
      <c r="A27" s="693"/>
      <c r="B27" s="694"/>
      <c r="C27" s="694"/>
      <c r="D27" s="694"/>
      <c r="E27" s="694"/>
      <c r="F27" s="694"/>
      <c r="G27" s="694"/>
      <c r="H27" s="694"/>
      <c r="I27" s="694"/>
      <c r="J27" s="694"/>
      <c r="K27" s="694"/>
      <c r="L27" s="695"/>
    </row>
    <row r="28" spans="1:12" x14ac:dyDescent="0.25">
      <c r="A28" s="693"/>
      <c r="B28" s="694"/>
      <c r="C28" s="694"/>
      <c r="D28" s="694"/>
      <c r="E28" s="694"/>
      <c r="F28" s="694"/>
      <c r="G28" s="694"/>
      <c r="H28" s="694"/>
      <c r="I28" s="694"/>
      <c r="J28" s="694"/>
      <c r="K28" s="694"/>
      <c r="L28" s="695"/>
    </row>
    <row r="29" spans="1:12" x14ac:dyDescent="0.25">
      <c r="A29" s="693"/>
      <c r="B29" s="694"/>
      <c r="C29" s="694"/>
      <c r="D29" s="694"/>
      <c r="E29" s="694"/>
      <c r="F29" s="694"/>
      <c r="G29" s="694"/>
      <c r="H29" s="694"/>
      <c r="I29" s="694"/>
      <c r="J29" s="694"/>
      <c r="K29" s="694"/>
      <c r="L29" s="695"/>
    </row>
    <row r="30" spans="1:12" x14ac:dyDescent="0.25">
      <c r="A30" s="693"/>
      <c r="B30" s="694"/>
      <c r="C30" s="694"/>
      <c r="D30" s="694"/>
      <c r="E30" s="694"/>
      <c r="F30" s="694"/>
      <c r="G30" s="694"/>
      <c r="H30" s="694"/>
      <c r="I30" s="694"/>
      <c r="J30" s="694"/>
      <c r="K30" s="694"/>
      <c r="L30" s="695"/>
    </row>
    <row r="31" spans="1:12" x14ac:dyDescent="0.25">
      <c r="A31" s="693"/>
      <c r="B31" s="694"/>
      <c r="C31" s="694"/>
      <c r="D31" s="694"/>
      <c r="E31" s="694"/>
      <c r="F31" s="694"/>
      <c r="G31" s="694"/>
      <c r="H31" s="694"/>
      <c r="I31" s="694"/>
      <c r="J31" s="694"/>
      <c r="K31" s="694"/>
      <c r="L31" s="695"/>
    </row>
    <row r="32" spans="1:12" x14ac:dyDescent="0.25">
      <c r="A32" s="684"/>
      <c r="B32" s="685"/>
      <c r="C32" s="685"/>
      <c r="D32" s="685"/>
      <c r="E32" s="685"/>
      <c r="F32" s="685"/>
      <c r="G32" s="685"/>
      <c r="H32" s="685"/>
      <c r="I32" s="685"/>
      <c r="J32" s="685"/>
      <c r="K32" s="685"/>
      <c r="L32" s="686"/>
    </row>
    <row r="33" spans="1:12" x14ac:dyDescent="0.25">
      <c r="A33" s="370"/>
      <c r="B33" s="370"/>
      <c r="C33" s="370"/>
      <c r="D33" s="370"/>
      <c r="E33" s="370"/>
      <c r="F33" s="370"/>
      <c r="G33" s="370"/>
      <c r="H33" s="370"/>
      <c r="I33" s="370"/>
      <c r="J33" s="370"/>
      <c r="K33" s="370"/>
      <c r="L33" s="370"/>
    </row>
    <row r="34" spans="1:12" x14ac:dyDescent="0.25">
      <c r="A34" s="366"/>
      <c r="B34" s="822"/>
      <c r="C34" s="822"/>
      <c r="D34" s="822"/>
      <c r="E34" s="822"/>
      <c r="F34" s="822"/>
      <c r="G34" s="822"/>
      <c r="H34" s="822"/>
      <c r="I34" s="822"/>
      <c r="J34" s="822"/>
      <c r="K34" s="822"/>
      <c r="L34" s="366"/>
    </row>
    <row r="35" spans="1:12" x14ac:dyDescent="0.25">
      <c r="A35" s="55" t="s">
        <v>489</v>
      </c>
      <c r="B35" s="366"/>
      <c r="C35" s="366"/>
      <c r="D35" s="366"/>
      <c r="E35" s="366"/>
      <c r="F35" s="366"/>
      <c r="G35" s="366"/>
      <c r="H35" s="366"/>
      <c r="I35" s="366"/>
      <c r="J35" s="366"/>
      <c r="K35" s="366"/>
      <c r="L35" s="366"/>
    </row>
    <row r="36" spans="1:12" x14ac:dyDescent="0.25">
      <c r="A36" s="55"/>
      <c r="B36" s="366"/>
      <c r="C36" s="366"/>
      <c r="D36" s="366"/>
      <c r="E36" s="366"/>
      <c r="F36" s="366"/>
      <c r="G36" s="366"/>
      <c r="H36" s="366"/>
      <c r="I36" s="366"/>
      <c r="J36" s="366"/>
      <c r="K36" s="366"/>
      <c r="L36" s="366"/>
    </row>
    <row r="37" spans="1:12" ht="17.25" x14ac:dyDescent="0.25">
      <c r="A37" s="789" t="s">
        <v>488</v>
      </c>
      <c r="B37" s="558"/>
      <c r="C37" s="558"/>
      <c r="D37" s="558"/>
      <c r="E37" s="558"/>
      <c r="F37" s="558"/>
      <c r="G37" s="558"/>
      <c r="H37" s="819" t="s">
        <v>558</v>
      </c>
      <c r="I37" s="819"/>
      <c r="J37" s="819"/>
      <c r="K37" s="369"/>
      <c r="L37" s="365"/>
    </row>
    <row r="38" spans="1:12" ht="17.25" x14ac:dyDescent="0.25">
      <c r="A38" s="820">
        <f>'Modèle rapports audit'!$A$8</f>
        <v>0</v>
      </c>
      <c r="B38" s="821"/>
      <c r="C38" s="821"/>
      <c r="D38" s="821"/>
      <c r="E38" s="821"/>
      <c r="F38" s="821"/>
      <c r="G38" s="795" t="s">
        <v>483</v>
      </c>
      <c r="H38" s="799"/>
      <c r="I38" s="799"/>
      <c r="J38" s="799"/>
      <c r="K38" s="369"/>
      <c r="L38" s="369"/>
    </row>
    <row r="39" spans="1:12" x14ac:dyDescent="0.25">
      <c r="A39" s="820"/>
      <c r="B39" s="821"/>
      <c r="C39" s="821"/>
      <c r="D39" s="821"/>
      <c r="E39" s="821"/>
      <c r="F39" s="821"/>
      <c r="G39" s="799"/>
      <c r="H39" s="799"/>
      <c r="I39" s="799"/>
      <c r="J39" s="799"/>
      <c r="K39" s="364"/>
      <c r="L39" s="364"/>
    </row>
    <row r="40" spans="1:12" ht="15.75" thickBot="1" x14ac:dyDescent="0.3">
      <c r="A40" s="174"/>
      <c r="B40" s="363"/>
      <c r="C40" s="363"/>
      <c r="D40" s="366"/>
      <c r="E40" s="366"/>
      <c r="F40" s="366"/>
      <c r="G40" s="366"/>
      <c r="H40" s="366"/>
      <c r="I40" s="364"/>
      <c r="J40" s="364"/>
      <c r="K40" s="364"/>
      <c r="L40" s="364"/>
    </row>
    <row r="41" spans="1:12" ht="16.5" thickTop="1" thickBot="1" x14ac:dyDescent="0.3">
      <c r="A41" s="366"/>
      <c r="B41" s="797" t="str">
        <f>'Modèle rapports audit'!$H$11</f>
        <v xml:space="preserve">AXE GOUVERNANCE </v>
      </c>
      <c r="C41" s="823"/>
      <c r="D41" s="797" t="str">
        <f>'Modèle rapports audit'!$H$28</f>
        <v>AXE FORMATION</v>
      </c>
      <c r="E41" s="823"/>
      <c r="F41" s="797" t="str">
        <f>'Modèle rapports audit'!$H$59</f>
        <v>AXE RECHERCHE</v>
      </c>
      <c r="G41" s="823"/>
      <c r="H41" s="797" t="str">
        <f>'Modèle rapports audit'!$H$91</f>
        <v>AXE ENVIRONNEMENT</v>
      </c>
      <c r="I41" s="823"/>
      <c r="J41" s="797" t="str">
        <f>'Modèle rapports audit'!$H$119</f>
        <v>AXE POLITIQUE SOCIALE ET ANCRAGE TERRITORIAL</v>
      </c>
      <c r="K41" s="823"/>
      <c r="L41" s="366"/>
    </row>
    <row r="42" spans="1:12" ht="16.5" thickTop="1" thickBot="1" x14ac:dyDescent="0.3">
      <c r="A42" s="366"/>
      <c r="B42" s="823"/>
      <c r="C42" s="823"/>
      <c r="D42" s="823"/>
      <c r="E42" s="823"/>
      <c r="F42" s="823"/>
      <c r="G42" s="823"/>
      <c r="H42" s="823"/>
      <c r="I42" s="823"/>
      <c r="J42" s="823"/>
      <c r="K42" s="823"/>
      <c r="L42" s="366"/>
    </row>
    <row r="43" spans="1:12" ht="16.5" thickTop="1" thickBot="1" x14ac:dyDescent="0.3">
      <c r="A43" s="366"/>
      <c r="B43" s="818">
        <f>'Modèle rapports audit'!N11</f>
        <v>0</v>
      </c>
      <c r="C43" s="818"/>
      <c r="D43" s="818">
        <f>'Modèle rapports audit'!N28</f>
        <v>0</v>
      </c>
      <c r="E43" s="818"/>
      <c r="F43" s="818">
        <f>'Modèle rapports audit'!N59</f>
        <v>0</v>
      </c>
      <c r="G43" s="818"/>
      <c r="H43" s="818">
        <f>'Modèle rapports audit'!N91</f>
        <v>0</v>
      </c>
      <c r="I43" s="818"/>
      <c r="J43" s="818">
        <f>'Modèle rapports audit'!N119</f>
        <v>0</v>
      </c>
      <c r="K43" s="818"/>
      <c r="L43" s="366"/>
    </row>
    <row r="44" spans="1:12" ht="16.5" thickTop="1" thickBot="1" x14ac:dyDescent="0.3">
      <c r="A44" s="366"/>
      <c r="B44" s="818"/>
      <c r="C44" s="818"/>
      <c r="D44" s="818"/>
      <c r="E44" s="818"/>
      <c r="F44" s="818"/>
      <c r="G44" s="818"/>
      <c r="H44" s="818"/>
      <c r="I44" s="818"/>
      <c r="J44" s="818"/>
      <c r="K44" s="818"/>
      <c r="L44" s="366"/>
    </row>
    <row r="45" spans="1:12" ht="15.75" thickTop="1" x14ac:dyDescent="0.25">
      <c r="A45" s="366"/>
      <c r="B45" s="366"/>
      <c r="C45" s="366"/>
      <c r="D45" s="366"/>
      <c r="E45" s="366"/>
      <c r="F45" s="366"/>
      <c r="G45" s="366"/>
      <c r="H45" s="366"/>
      <c r="I45" s="366"/>
      <c r="J45" s="366"/>
      <c r="K45" s="366"/>
      <c r="L45" s="366"/>
    </row>
    <row r="46" spans="1:12" x14ac:dyDescent="0.25">
      <c r="A46" s="366"/>
      <c r="B46" s="366"/>
      <c r="C46" s="366"/>
      <c r="D46" s="366"/>
      <c r="E46" s="366"/>
      <c r="F46" s="366"/>
      <c r="G46" s="366"/>
      <c r="H46" s="366"/>
      <c r="I46" s="366"/>
      <c r="J46" s="366"/>
      <c r="K46" s="366"/>
      <c r="L46" s="366"/>
    </row>
    <row r="47" spans="1:12" x14ac:dyDescent="0.25">
      <c r="A47" s="541" t="s">
        <v>569</v>
      </c>
      <c r="B47" s="564" t="s">
        <v>570</v>
      </c>
      <c r="C47" s="564"/>
      <c r="D47" s="564"/>
      <c r="E47" s="564"/>
      <c r="F47" s="564"/>
      <c r="G47" s="564"/>
      <c r="H47" s="564"/>
      <c r="I47" s="564"/>
      <c r="J47" s="564"/>
      <c r="K47" s="564"/>
      <c r="L47" s="564"/>
    </row>
    <row r="48" spans="1:12" x14ac:dyDescent="0.25">
      <c r="A48" s="366"/>
      <c r="B48" s="367"/>
      <c r="C48" s="366"/>
      <c r="D48" s="366"/>
      <c r="E48" s="366"/>
      <c r="F48" s="366"/>
      <c r="G48" s="366"/>
      <c r="H48" s="366"/>
      <c r="I48" s="366"/>
      <c r="J48" s="366"/>
      <c r="K48" s="366"/>
      <c r="L48" s="366"/>
    </row>
    <row r="49" spans="1:13" x14ac:dyDescent="0.25">
      <c r="A49" s="366"/>
      <c r="B49" s="366"/>
      <c r="C49" s="366"/>
      <c r="D49" s="366"/>
      <c r="E49" s="366"/>
      <c r="F49" s="366"/>
      <c r="G49" s="366"/>
      <c r="H49" s="366"/>
      <c r="I49" s="366"/>
      <c r="J49" s="366"/>
      <c r="K49" s="366"/>
      <c r="L49" s="366"/>
    </row>
    <row r="50" spans="1:13" x14ac:dyDescent="0.25">
      <c r="A50" s="55" t="s">
        <v>495</v>
      </c>
      <c r="B50" s="366"/>
      <c r="C50" s="366"/>
      <c r="D50" s="366"/>
      <c r="E50" s="366"/>
      <c r="F50" s="366"/>
      <c r="G50" s="366"/>
      <c r="H50" s="366"/>
      <c r="I50" s="366"/>
      <c r="J50" s="366"/>
      <c r="K50" s="366"/>
      <c r="L50" s="366"/>
    </row>
    <row r="51" spans="1:13" x14ac:dyDescent="0.25">
      <c r="A51" s="366"/>
      <c r="B51" s="366"/>
      <c r="C51" s="366"/>
      <c r="D51" s="366"/>
      <c r="E51" s="366"/>
      <c r="F51" s="366"/>
      <c r="G51" s="366"/>
      <c r="H51" s="366"/>
      <c r="I51" s="366"/>
      <c r="J51" s="366"/>
      <c r="K51" s="366"/>
      <c r="L51" s="366"/>
    </row>
    <row r="52" spans="1:13" ht="18.75" x14ac:dyDescent="0.3">
      <c r="A52" s="379" t="s">
        <v>496</v>
      </c>
      <c r="B52" s="366"/>
      <c r="C52" s="366"/>
      <c r="D52" s="366"/>
      <c r="E52" s="366"/>
      <c r="F52" s="366"/>
      <c r="G52" s="534">
        <v>4</v>
      </c>
      <c r="H52" s="379" t="s">
        <v>498</v>
      </c>
      <c r="I52" s="366"/>
      <c r="J52" s="366"/>
      <c r="K52" s="366"/>
      <c r="L52" s="366"/>
    </row>
    <row r="53" spans="1:13" x14ac:dyDescent="0.25">
      <c r="A53" s="366"/>
      <c r="B53" s="366"/>
      <c r="C53" s="366"/>
      <c r="D53" s="366"/>
      <c r="E53" s="366"/>
      <c r="F53" s="366"/>
      <c r="G53" s="366"/>
      <c r="H53" s="366"/>
      <c r="I53" s="366"/>
      <c r="J53" s="366"/>
      <c r="K53" s="366"/>
      <c r="L53" s="366"/>
    </row>
    <row r="54" spans="1:13" x14ac:dyDescent="0.25">
      <c r="A54" s="809" t="s">
        <v>551</v>
      </c>
      <c r="B54" s="810"/>
      <c r="C54" s="810"/>
      <c r="D54" s="810"/>
      <c r="E54" s="810"/>
      <c r="F54" s="810"/>
      <c r="G54" s="810"/>
      <c r="H54" s="810"/>
      <c r="I54" s="810"/>
      <c r="J54" s="810"/>
      <c r="K54" s="810"/>
      <c r="L54" s="811"/>
    </row>
    <row r="55" spans="1:13" x14ac:dyDescent="0.25">
      <c r="A55" s="812"/>
      <c r="B55" s="813"/>
      <c r="C55" s="813"/>
      <c r="D55" s="813"/>
      <c r="E55" s="813"/>
      <c r="F55" s="813"/>
      <c r="G55" s="813"/>
      <c r="H55" s="813"/>
      <c r="I55" s="813"/>
      <c r="J55" s="813"/>
      <c r="K55" s="813"/>
      <c r="L55" s="814"/>
    </row>
    <row r="56" spans="1:13" x14ac:dyDescent="0.25">
      <c r="A56" s="812"/>
      <c r="B56" s="813"/>
      <c r="C56" s="813"/>
      <c r="D56" s="813"/>
      <c r="E56" s="813"/>
      <c r="F56" s="813"/>
      <c r="G56" s="813"/>
      <c r="H56" s="813"/>
      <c r="I56" s="813"/>
      <c r="J56" s="813"/>
      <c r="K56" s="813"/>
      <c r="L56" s="814"/>
      <c r="M56" s="316"/>
    </row>
    <row r="57" spans="1:13" x14ac:dyDescent="0.25">
      <c r="A57" s="815"/>
      <c r="B57" s="816"/>
      <c r="C57" s="816"/>
      <c r="D57" s="816"/>
      <c r="E57" s="816"/>
      <c r="F57" s="816"/>
      <c r="G57" s="816"/>
      <c r="H57" s="816"/>
      <c r="I57" s="816"/>
      <c r="J57" s="816"/>
      <c r="K57" s="816"/>
      <c r="L57" s="817"/>
    </row>
    <row r="58" spans="1:13" x14ac:dyDescent="0.25">
      <c r="A58" s="366"/>
      <c r="B58" s="366"/>
      <c r="C58" s="366"/>
      <c r="D58" s="366"/>
      <c r="E58" s="366"/>
      <c r="F58" s="366"/>
      <c r="G58" s="366"/>
      <c r="H58" s="366"/>
      <c r="I58" s="366"/>
      <c r="J58" s="366"/>
      <c r="K58" s="366"/>
      <c r="L58" s="366"/>
    </row>
    <row r="59" spans="1:13" x14ac:dyDescent="0.25">
      <c r="A59" s="370"/>
      <c r="B59" s="366"/>
      <c r="C59" s="366"/>
      <c r="D59" s="366"/>
      <c r="E59" s="366"/>
      <c r="F59" s="366"/>
      <c r="G59" s="366"/>
      <c r="H59" s="366"/>
      <c r="I59" s="366"/>
      <c r="J59" s="366"/>
      <c r="K59" s="366"/>
      <c r="L59" s="366"/>
    </row>
    <row r="60" spans="1:13" x14ac:dyDescent="0.25">
      <c r="A60" s="366"/>
      <c r="B60" s="366"/>
      <c r="C60" s="366"/>
      <c r="D60" s="366"/>
      <c r="E60" s="366"/>
      <c r="F60" s="366"/>
      <c r="G60" s="366"/>
      <c r="H60" s="366"/>
      <c r="I60" s="366"/>
      <c r="J60" s="366"/>
      <c r="K60" s="366"/>
      <c r="L60" s="366"/>
    </row>
    <row r="61" spans="1:13" x14ac:dyDescent="0.25">
      <c r="A61" s="366"/>
      <c r="B61" s="366"/>
      <c r="C61" s="366"/>
      <c r="D61" s="366"/>
      <c r="E61" s="366"/>
      <c r="F61" s="366"/>
      <c r="G61" s="366"/>
      <c r="H61" s="366"/>
      <c r="I61" s="366"/>
      <c r="J61" s="366"/>
      <c r="K61" s="366"/>
      <c r="L61" s="366"/>
    </row>
    <row r="62" spans="1:13" x14ac:dyDescent="0.25">
      <c r="A62" s="366"/>
      <c r="B62" s="366"/>
      <c r="C62" s="366"/>
      <c r="D62" s="366"/>
      <c r="E62" s="366"/>
      <c r="F62" s="366"/>
      <c r="G62" s="366"/>
      <c r="H62" s="366"/>
      <c r="I62" s="366"/>
      <c r="J62" s="366"/>
      <c r="K62" s="366"/>
      <c r="L62" s="366"/>
    </row>
  </sheetData>
  <sheetProtection password="FFB1" sheet="1" objects="1" scenarios="1"/>
  <mergeCells count="22">
    <mergeCell ref="B41:C42"/>
    <mergeCell ref="D41:E42"/>
    <mergeCell ref="F41:G42"/>
    <mergeCell ref="H41:I42"/>
    <mergeCell ref="J41:K42"/>
    <mergeCell ref="A4:L32"/>
    <mergeCell ref="A37:G37"/>
    <mergeCell ref="H37:J37"/>
    <mergeCell ref="A38:F39"/>
    <mergeCell ref="G38:J39"/>
    <mergeCell ref="B34:C34"/>
    <mergeCell ref="D34:E34"/>
    <mergeCell ref="F34:G34"/>
    <mergeCell ref="H34:I34"/>
    <mergeCell ref="J34:K34"/>
    <mergeCell ref="A54:L57"/>
    <mergeCell ref="B43:C44"/>
    <mergeCell ref="D43:E44"/>
    <mergeCell ref="F43:G44"/>
    <mergeCell ref="H43:I44"/>
    <mergeCell ref="J43:K44"/>
    <mergeCell ref="B47:L47"/>
  </mergeCells>
  <conditionalFormatting sqref="A1:L29 A33:L46 A48:L50 A47:B47">
    <cfRule type="expression" dxfId="1" priority="2">
      <formula>#REF!="INITIAL"</formula>
    </cfRule>
  </conditionalFormatting>
  <conditionalFormatting sqref="A48:L48 A47:B47">
    <cfRule type="expression" dxfId="0" priority="1">
      <formula>$V$92="ne pas retenir la candidature de"</formula>
    </cfRule>
  </conditionalFormatting>
  <dataValidations count="2">
    <dataValidation type="list" allowBlank="1" showInputMessage="1" showErrorMessage="1" sqref="G52">
      <formula1>$S$4:$S$6</formula1>
    </dataValidation>
    <dataValidation type="list" allowBlank="1" showInputMessage="1" showErrorMessage="1" sqref="H37:J37">
      <formula1>$O$4:$O$5</formula1>
    </dataValidation>
  </dataValidations>
  <pageMargins left="0.31496062992125984" right="0.31496062992125984" top="0.74803149606299213" bottom="0.74803149606299213" header="0.31496062992125984" footer="0.31496062992125984"/>
  <pageSetup paperSize="9" orientation="landscape" horizontalDpi="300" verticalDpi="300" r:id="rId1"/>
  <headerFooter>
    <oddHeader xml:space="preserve">&amp;CRAPPORT FINAL - SYNTHESE DETACHABLE&amp;R
</oddHead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2</vt:i4>
      </vt:variant>
    </vt:vector>
  </HeadingPairs>
  <TitlesOfParts>
    <vt:vector size="11" baseType="lpstr">
      <vt:lpstr>Présentation de l'outil</vt:lpstr>
      <vt:lpstr>Pré-requis candidature</vt:lpstr>
      <vt:lpstr>Eligibilité</vt:lpstr>
      <vt:lpstr>Complétude dossier candidature</vt:lpstr>
      <vt:lpstr>Modèle dossier numérique</vt:lpstr>
      <vt:lpstr>Réglementation,docs,indicateurs</vt:lpstr>
      <vt:lpstr>Audit</vt:lpstr>
      <vt:lpstr>Modèle rapports audit</vt:lpstr>
      <vt:lpstr>Synthèse détachable (final)</vt:lpstr>
      <vt:lpstr>'Modèle rapports audit'!Zone_d_impression</vt:lpstr>
      <vt:lpstr>'Synthèse détachable (final)'!Zone_d_impression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Gérald Majou de La Debutrie</dc:creator>
  <cp:lastModifiedBy>CIRSES</cp:lastModifiedBy>
  <cp:lastPrinted>2015-10-05T10:51:04Z</cp:lastPrinted>
  <dcterms:created xsi:type="dcterms:W3CDTF">2014-07-23T11:49:12Z</dcterms:created>
  <dcterms:modified xsi:type="dcterms:W3CDTF">2016-11-07T09:53:46Z</dcterms:modified>
</cp:coreProperties>
</file>